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9900" activeTab="1"/>
  </bookViews>
  <sheets>
    <sheet name="Income Statement" sheetId="1" r:id="rId1"/>
    <sheet name="BS" sheetId="2" r:id="rId2"/>
  </sheets>
  <definedNames>
    <definedName name="_xlfn.IFERROR" hidden="1">#NAME?</definedName>
    <definedName name="_xlnm.Print_Area" localSheetId="1">'BS'!$A$1:$D$56</definedName>
    <definedName name="_xlnm.Print_Area" localSheetId="0">'Income Statement'!$A$1:$E$59</definedName>
  </definedNames>
  <calcPr fullCalcOnLoad="1"/>
</workbook>
</file>

<file path=xl/comments1.xml><?xml version="1.0" encoding="utf-8"?>
<comments xmlns="http://schemas.openxmlformats.org/spreadsheetml/2006/main">
  <authors>
    <author>Makuna Esakia</author>
  </authors>
  <commentList>
    <comment ref="C9" authorId="0">
      <text>
        <r>
          <rPr>
            <b/>
            <sz val="8"/>
            <rFont val="Tahoma"/>
            <family val="2"/>
          </rPr>
          <t>Makuna Esakia:</t>
        </r>
        <r>
          <rPr>
            <sz val="8"/>
            <rFont val="Tahoma"/>
            <family val="2"/>
          </rPr>
          <t xml:space="preserve">
Salary cost of project manager</t>
        </r>
      </text>
    </comment>
    <comment ref="D56" authorId="0">
      <text>
        <r>
          <rPr>
            <b/>
            <sz val="8"/>
            <rFont val="Tahoma"/>
            <family val="2"/>
          </rPr>
          <t>Makuna Esakia:</t>
        </r>
        <r>
          <rPr>
            <sz val="8"/>
            <rFont val="Tahoma"/>
            <family val="2"/>
          </rPr>
          <t xml:space="preserve">
Profit tax is payable when distributing dividends</t>
        </r>
      </text>
    </comment>
  </commentList>
</comments>
</file>

<file path=xl/sharedStrings.xml><?xml version="1.0" encoding="utf-8"?>
<sst xmlns="http://schemas.openxmlformats.org/spreadsheetml/2006/main" count="125" uniqueCount="107">
  <si>
    <t>Check</t>
  </si>
  <si>
    <t>Assets (GEL)</t>
  </si>
  <si>
    <t>Liabilities (GEL)</t>
  </si>
  <si>
    <t>Balance sheet</t>
  </si>
  <si>
    <t>Acc #</t>
  </si>
  <si>
    <t>Year</t>
  </si>
  <si>
    <t>Month</t>
  </si>
  <si>
    <t>Total Assets</t>
  </si>
  <si>
    <t>Total Current Liabilities</t>
  </si>
  <si>
    <t>Total Liabilities</t>
  </si>
  <si>
    <t>Capital (GEL)</t>
  </si>
  <si>
    <t>Total Capital</t>
  </si>
  <si>
    <t>Total Capital and Liabilities</t>
  </si>
  <si>
    <t>Income Statement</t>
  </si>
  <si>
    <t>Income</t>
  </si>
  <si>
    <t>Total Revenue</t>
  </si>
  <si>
    <t>Gross Profit</t>
  </si>
  <si>
    <t>Gross Profit Margin</t>
  </si>
  <si>
    <t>Operational Expenses</t>
  </si>
  <si>
    <t>Total Operating Expenses</t>
  </si>
  <si>
    <t>Operating Profit</t>
  </si>
  <si>
    <t>Operating Profit Margin %</t>
  </si>
  <si>
    <t>Total non-operating income Expenses</t>
  </si>
  <si>
    <t xml:space="preserve">Income Before Taxes </t>
  </si>
  <si>
    <t>Profit tax</t>
  </si>
  <si>
    <t>Net Profit</t>
  </si>
  <si>
    <t>February</t>
  </si>
  <si>
    <t>March</t>
  </si>
  <si>
    <t>7453 1</t>
  </si>
  <si>
    <t>7453 2</t>
  </si>
  <si>
    <t xml:space="preserve">January </t>
  </si>
  <si>
    <t>ZAGO Technology JSC</t>
  </si>
  <si>
    <t>Office Rent/ოფისის იჯარა</t>
  </si>
  <si>
    <t>Accounting Service Cost/საბუღალტრო მომსახურება</t>
  </si>
  <si>
    <t>Legal Service Cost/იურიდიული მომსახურება</t>
  </si>
  <si>
    <t>Stationery cost/საკანცელარიო ხარჯი</t>
  </si>
  <si>
    <t>Salary Cost/შრომის ანაზღაურება</t>
  </si>
  <si>
    <t>Bank Commissions/ბანკის საკომისიო</t>
  </si>
  <si>
    <t>Communication Costs/კომუნიკაციის ხარჯები</t>
  </si>
  <si>
    <t>Business trip expenses (visa)/მივლინება (ვიზის ხარჯი)</t>
  </si>
  <si>
    <t>Business trip expenses (Travel)/მივლინება (მგზავრობის ხარჯი)</t>
  </si>
  <si>
    <t>Depreciation and amortization/ცვეთა და ამორტიზაცია</t>
  </si>
  <si>
    <t>Pension contribution fee 2%/საპენსიო შენატანის ხარჯი 2%</t>
  </si>
  <si>
    <t>Other common expenses/სხვა საერთო ხარჯი</t>
  </si>
  <si>
    <t>Income from the service provided/შემოსავალი გაწეული მომსახურებიდან</t>
  </si>
  <si>
    <t>Income  tax benefit/ საშემოსავლო შეღავათი</t>
  </si>
  <si>
    <t>Loss from revaluation/ზარალი საკურსო სხვაობიდან</t>
  </si>
  <si>
    <t>Loss from exchange/ზარალი კონვერტაციიდან</t>
  </si>
  <si>
    <t>Cost of service/გაყიდული მომსახურების თვითღირებულება</t>
  </si>
  <si>
    <t>Cash and cash equivalents/ფული და ფულის ექვივალენტები</t>
  </si>
  <si>
    <t>Accounts receivable/მოთხოვნები მიწოდებიდან</t>
  </si>
  <si>
    <t>Tax assets/საგადასახადო ზედმეტობა</t>
  </si>
  <si>
    <t>Advances paid/ გადახდილი ავანსები</t>
  </si>
  <si>
    <t>1100/1200/1430</t>
  </si>
  <si>
    <t>Tax payable/საგადასახადო ვალდებულებები</t>
  </si>
  <si>
    <t>Short-term Loan/მოკლევადიანი სესხი</t>
  </si>
  <si>
    <t>Accounts payable to local suppliers/ადგილ. მომწ. წარმოქმნილი ვალდებულებები</t>
  </si>
  <si>
    <t>Current period Profit/Loss მიმდინარე პერიოდის მოგება/ზარალი</t>
  </si>
  <si>
    <t>The authorized capital / საწესდებო კაპიტალი</t>
  </si>
  <si>
    <t>Retained earnings from previous period / წინა პერიოდის მოგება/ზარალი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</si>
  <si>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</si>
  <si>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</si>
  <si>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</si>
  <si>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</si>
  <si>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</si>
  <si>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</si>
  <si>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</si>
  <si>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</si>
  <si>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</si>
  <si>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IT service / IT მომსახურება</t>
  </si>
  <si>
    <t>Tax transportation service / ტაქსის მომსახურება</t>
  </si>
  <si>
    <t>Program soft cost / პროგრამირების ხარჯი</t>
  </si>
  <si>
    <t>Gain from revaluation/ დადებითი საკურსო სხვაობა</t>
  </si>
  <si>
    <t>Payable pension funds/ გადასახდელი საპენსიო შენატანი</t>
  </si>
  <si>
    <t xml:space="preserve"> share registry costs / აქციათა რეესტრის ხარჯი</t>
  </si>
  <si>
    <t>Office equipment/ოფისის აღჭურვილობა</t>
  </si>
  <si>
    <t>Machinery/მანქანა დანადგარები</t>
  </si>
  <si>
    <t>Grocery Expenses/სამეურნეო ხარჯი</t>
  </si>
  <si>
    <t>Expert Expenses/ექსპერtის ხარჯი</t>
  </si>
  <si>
    <t>Computer Expenses/კომპიუტერის ხარჯი</t>
  </si>
  <si>
    <t>Patent Expenses/პატენტის შენარჩუნების ხარჯი</t>
  </si>
  <si>
    <t>Salary/გადასახდელი ხელფასი</t>
  </si>
  <si>
    <t>Logo/ლოგოს ხარჯი</t>
  </si>
  <si>
    <t>Payable to individuals /ვალდებულება ფ/პირების წინაშე</t>
  </si>
  <si>
    <t>Commitment to enterprise personnel/ვალდებულება საწარმოს პერსონ. წინაშე</t>
  </si>
  <si>
    <t>Goods for Unfinished production/ნედლეული და მასალები გამოგონებისთვის</t>
  </si>
  <si>
    <t>Service (Salary) Unfinished production/მომსახურება (ხელფასი) გამოგონებისთვის</t>
  </si>
  <si>
    <t>Goods and Materials</t>
  </si>
  <si>
    <t xml:space="preserve">Total </t>
  </si>
  <si>
    <t>Total Long-term Assets</t>
  </si>
  <si>
    <t>Total Current Assets</t>
  </si>
  <si>
    <t>Main Assets</t>
  </si>
  <si>
    <t>Cost of Preparing a patent application/პატენტის განაცხადის მომზადება</t>
  </si>
  <si>
    <t>Capital replenishment from a partner/კაპიტ.შევსება პარტნ.გრძელვადი. მოთხ. მიმდ.ნაწილი USD</t>
  </si>
  <si>
    <t>intangible property/არამატერიალური აქტივები</t>
  </si>
  <si>
    <t>Overdue VAT/ვადაგადაცილებული დღგ</t>
  </si>
  <si>
    <t>Budget Account/საბიუჯეტოო ანგარიში 101001000</t>
  </si>
  <si>
    <t>Furniture and other inventory/ავეჯი და სხვა ინვენტარი</t>
  </si>
  <si>
    <t>lease/იჯარა</t>
  </si>
  <si>
    <t>Non-resident supplier/არარეზიდენტი მომწოდებელი</t>
  </si>
  <si>
    <t>Improvement of leased property/ იჯარით აღებული ქონების კეთილმოწყობა</t>
  </si>
  <si>
    <t>preparation of Generatot documentation Expenses/გენერატორის დოკუმენტაციის მომზადების ხარჯი</t>
  </si>
  <si>
    <t>Transportation cost/ტრანსპორტირების ხარჯი - გადაზიდვა</t>
  </si>
  <si>
    <t>Fuel expenses/საწვავის ხარჯი</t>
  </si>
  <si>
    <t>Uniform / უნიფორმა</t>
  </si>
  <si>
    <t>Advertising costs / რეკლამის ხარჯი</t>
  </si>
  <si>
    <t>მოთხოვნა საწარმოს პერსონალის მიმართ</t>
  </si>
</sst>
</file>

<file path=xl/styles.xml><?xml version="1.0" encoding="utf-8"?>
<styleSheet xmlns="http://schemas.openxmlformats.org/spreadsheetml/2006/main">
  <numFmts count="37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_-;\-* #,##0_-;_-* &quot;-&quot;_-;_-@_-"/>
    <numFmt numFmtId="44" formatCode="_-* #,##0.00\ &quot;GEL&quot;_-;\-* #,##0.00\ &quot;GEL&quot;_-;_-* &quot;-&quot;??\ &quot;GEL&quot;_-;_-@_-"/>
    <numFmt numFmtId="43" formatCode="_-* #,##0.00_-;\-* #,##0.00_-;_-* &quot;-&quot;??_-;_-@_-"/>
    <numFmt numFmtId="164" formatCode="&quot;GEL&quot;#,##0_);\(&quot;GEL&quot;#,##0\)"/>
    <numFmt numFmtId="165" formatCode="&quot;GEL&quot;#,##0_);[Red]\(&quot;GEL&quot;#,##0\)"/>
    <numFmt numFmtId="166" formatCode="&quot;GEL&quot;#,##0.00_);\(&quot;GEL&quot;#,##0.00\)"/>
    <numFmt numFmtId="167" formatCode="&quot;GEL&quot;#,##0.00_);[Red]\(&quot;GEL&quot;#,##0.00\)"/>
    <numFmt numFmtId="168" formatCode="_(&quot;GEL&quot;* #,##0_);_(&quot;GEL&quot;* \(#,##0\);_(&quot;GEL&quot;* &quot;-&quot;_);_(@_)"/>
    <numFmt numFmtId="169" formatCode="_(* #,##0_);_(* \(#,##0\);_(* &quot;-&quot;_);_(@_)"/>
    <numFmt numFmtId="170" formatCode="_(&quot;GEL&quot;* #,##0.00_);_(&quot;GEL&quot;* \(#,##0.00\);_(&quot;GEL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-* #,##0\ _F_-;\-* #,##0\ _F_-;_-* &quot;-&quot;??\ _F_-;_-@_-"/>
    <numFmt numFmtId="180" formatCode="_-* #,##0.0\ _F_-;\-* #,##0.0\ _F_-;_-* &quot;-&quot;??\ _F_-;_-@_-"/>
    <numFmt numFmtId="181" formatCode="[$-409]dddd\,\ mmmm\ d\,\ yyyy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#,##0.0"/>
    <numFmt numFmtId="189" formatCode="#,##0.000"/>
    <numFmt numFmtId="190" formatCode="[$-409]dddd\,\ mmmm\ dd\,\ yyyy"/>
    <numFmt numFmtId="191" formatCode="_(* #,##0.000_);_(* \(#,##0.000\);_(* &quot;-&quot;??_);_(@_)"/>
    <numFmt numFmtId="192" formatCode="_(* #,##0.0000_);_(* \(#,##0.00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sz val="9"/>
      <name val="Book Antiqua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i/>
      <sz val="10"/>
      <color indexed="22"/>
      <name val="Book Antiqua"/>
      <family val="1"/>
    </font>
    <font>
      <i/>
      <sz val="9"/>
      <color indexed="10"/>
      <name val="Book Antiqua"/>
      <family val="1"/>
    </font>
    <font>
      <i/>
      <sz val="9"/>
      <color indexed="22"/>
      <name val="Book Antiqua"/>
      <family val="1"/>
    </font>
    <font>
      <i/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i/>
      <sz val="10"/>
      <color theme="0" tint="-0.24997000396251678"/>
      <name val="Book Antiqua"/>
      <family val="1"/>
    </font>
    <font>
      <i/>
      <sz val="9"/>
      <color rgb="FFFF0000"/>
      <name val="Book Antiqua"/>
      <family val="1"/>
    </font>
    <font>
      <i/>
      <sz val="9"/>
      <color theme="0" tint="-0.24997000396251678"/>
      <name val="Book Antiqua"/>
      <family val="1"/>
    </font>
    <font>
      <i/>
      <sz val="10"/>
      <color theme="1"/>
      <name val="Book Antiqua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6" fillId="0" borderId="0" xfId="57" applyFont="1" applyBorder="1">
      <alignment/>
      <protection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78" fontId="6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57" fillId="33" borderId="0" xfId="0" applyFont="1" applyFill="1" applyAlignment="1">
      <alignment horizontal="left"/>
    </xf>
    <xf numFmtId="0" fontId="9" fillId="14" borderId="10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4" fillId="14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14" borderId="12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9" fontId="4" fillId="33" borderId="0" xfId="0" applyNumberFormat="1" applyFont="1" applyFill="1" applyBorder="1" applyAlignment="1">
      <alignment horizontal="center"/>
    </xf>
    <xf numFmtId="178" fontId="4" fillId="0" borderId="13" xfId="4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178" fontId="4" fillId="35" borderId="13" xfId="42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/>
    </xf>
    <xf numFmtId="178" fontId="4" fillId="0" borderId="15" xfId="42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178" fontId="9" fillId="35" borderId="18" xfId="42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9" fontId="9" fillId="36" borderId="19" xfId="60" applyFont="1" applyFill="1" applyBorder="1" applyAlignment="1">
      <alignment horizontal="right"/>
    </xf>
    <xf numFmtId="178" fontId="4" fillId="33" borderId="13" xfId="42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178" fontId="9" fillId="35" borderId="21" xfId="4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9" fontId="11" fillId="35" borderId="0" xfId="0" applyNumberFormat="1" applyFont="1" applyFill="1" applyBorder="1" applyAlignment="1">
      <alignment horizontal="center"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10" fillId="35" borderId="23" xfId="0" applyFont="1" applyFill="1" applyBorder="1" applyAlignment="1">
      <alignment horizontal="center"/>
    </xf>
    <xf numFmtId="178" fontId="9" fillId="35" borderId="24" xfId="42" applyNumberFormat="1" applyFont="1" applyFill="1" applyBorder="1" applyAlignment="1">
      <alignment horizontal="right"/>
    </xf>
    <xf numFmtId="0" fontId="9" fillId="33" borderId="25" xfId="0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178" fontId="9" fillId="35" borderId="26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1" fontId="4" fillId="0" borderId="13" xfId="42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178" fontId="9" fillId="0" borderId="13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1" fontId="4" fillId="33" borderId="0" xfId="42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3" fontId="4" fillId="33" borderId="13" xfId="42" applyNumberFormat="1" applyFont="1" applyFill="1" applyBorder="1" applyAlignment="1">
      <alignment horizontal="right"/>
    </xf>
    <xf numFmtId="3" fontId="4" fillId="33" borderId="13" xfId="42" applyNumberFormat="1" applyFont="1" applyFill="1" applyBorder="1" applyAlignment="1">
      <alignment horizontal="center"/>
    </xf>
    <xf numFmtId="3" fontId="9" fillId="14" borderId="13" xfId="42" applyNumberFormat="1" applyFont="1" applyFill="1" applyBorder="1" applyAlignment="1">
      <alignment horizontal="right"/>
    </xf>
    <xf numFmtId="3" fontId="11" fillId="0" borderId="15" xfId="42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/>
    </xf>
    <xf numFmtId="3" fontId="11" fillId="33" borderId="26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178" fontId="58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4" fontId="4" fillId="0" borderId="13" xfId="42" applyNumberFormat="1" applyFont="1" applyFill="1" applyBorder="1" applyAlignment="1">
      <alignment horizontal="right"/>
    </xf>
    <xf numFmtId="3" fontId="10" fillId="0" borderId="13" xfId="42" applyNumberFormat="1" applyFont="1" applyFill="1" applyBorder="1" applyAlignment="1">
      <alignment horizontal="right"/>
    </xf>
    <xf numFmtId="0" fontId="4" fillId="37" borderId="13" xfId="0" applyFont="1" applyFill="1" applyBorder="1" applyAlignment="1">
      <alignment/>
    </xf>
    <xf numFmtId="0" fontId="4" fillId="14" borderId="13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14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9" fillId="33" borderId="27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14" fontId="9" fillId="14" borderId="13" xfId="0" applyNumberFormat="1" applyFont="1" applyFill="1" applyBorder="1" applyAlignment="1">
      <alignment horizontal="center"/>
    </xf>
    <xf numFmtId="0" fontId="9" fillId="14" borderId="19" xfId="0" applyNumberFormat="1" applyFont="1" applyFill="1" applyBorder="1" applyAlignment="1">
      <alignment horizontal="center"/>
    </xf>
    <xf numFmtId="171" fontId="4" fillId="33" borderId="13" xfId="42" applyNumberFormat="1" applyFont="1" applyFill="1" applyBorder="1" applyAlignment="1">
      <alignment horizontal="right"/>
    </xf>
    <xf numFmtId="171" fontId="9" fillId="35" borderId="24" xfId="42" applyNumberFormat="1" applyFont="1" applyFill="1" applyBorder="1" applyAlignment="1">
      <alignment horizontal="right"/>
    </xf>
    <xf numFmtId="171" fontId="9" fillId="35" borderId="21" xfId="42" applyNumberFormat="1" applyFont="1" applyFill="1" applyBorder="1" applyAlignment="1">
      <alignment horizontal="right"/>
    </xf>
    <xf numFmtId="171" fontId="6" fillId="33" borderId="0" xfId="0" applyNumberFormat="1" applyFont="1" applyFill="1" applyAlignment="1">
      <alignment/>
    </xf>
    <xf numFmtId="171" fontId="6" fillId="33" borderId="0" xfId="0" applyNumberFormat="1" applyFont="1" applyFill="1" applyAlignment="1">
      <alignment horizontal="center"/>
    </xf>
    <xf numFmtId="0" fontId="56" fillId="0" borderId="0" xfId="57" applyFont="1" applyFill="1" applyBorder="1">
      <alignment/>
      <protection/>
    </xf>
    <xf numFmtId="171" fontId="12" fillId="33" borderId="0" xfId="0" applyNumberFormat="1" applyFont="1" applyFill="1" applyAlignment="1">
      <alignment/>
    </xf>
    <xf numFmtId="3" fontId="1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1" fontId="10" fillId="2" borderId="21" xfId="42" applyFont="1" applyFill="1" applyBorder="1" applyAlignment="1">
      <alignment horizontal="right"/>
    </xf>
    <xf numFmtId="171" fontId="10" fillId="2" borderId="28" xfId="42" applyFont="1" applyFill="1" applyBorder="1" applyAlignment="1">
      <alignment horizontal="right"/>
    </xf>
    <xf numFmtId="171" fontId="9" fillId="36" borderId="19" xfId="42" applyFont="1" applyFill="1" applyBorder="1" applyAlignment="1">
      <alignment horizontal="right"/>
    </xf>
    <xf numFmtId="178" fontId="6" fillId="33" borderId="0" xfId="0" applyNumberFormat="1" applyFont="1" applyFill="1" applyAlignment="1">
      <alignment/>
    </xf>
    <xf numFmtId="171" fontId="58" fillId="33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14" fontId="9" fillId="14" borderId="13" xfId="0" applyNumberFormat="1" applyFont="1" applyFill="1" applyBorder="1" applyAlignment="1">
      <alignment horizontal="right"/>
    </xf>
    <xf numFmtId="0" fontId="4" fillId="37" borderId="31" xfId="0" applyFont="1" applyFill="1" applyBorder="1" applyAlignment="1">
      <alignment/>
    </xf>
    <xf numFmtId="4" fontId="11" fillId="0" borderId="31" xfId="42" applyNumberFormat="1" applyFont="1" applyFill="1" applyBorder="1" applyAlignment="1">
      <alignment horizontal="right"/>
    </xf>
    <xf numFmtId="4" fontId="4" fillId="0" borderId="31" xfId="42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3" fontId="4" fillId="33" borderId="31" xfId="42" applyNumberFormat="1" applyFont="1" applyFill="1" applyBorder="1" applyAlignment="1">
      <alignment horizontal="right"/>
    </xf>
    <xf numFmtId="3" fontId="10" fillId="0" borderId="31" xfId="42" applyNumberFormat="1" applyFont="1" applyFill="1" applyBorder="1" applyAlignment="1">
      <alignment horizontal="right"/>
    </xf>
    <xf numFmtId="4" fontId="10" fillId="0" borderId="31" xfId="42" applyNumberFormat="1" applyFont="1" applyFill="1" applyBorder="1" applyAlignment="1">
      <alignment horizontal="right"/>
    </xf>
    <xf numFmtId="0" fontId="4" fillId="37" borderId="31" xfId="0" applyFont="1" applyFill="1" applyBorder="1" applyAlignment="1">
      <alignment wrapText="1"/>
    </xf>
    <xf numFmtId="3" fontId="4" fillId="37" borderId="31" xfId="42" applyNumberFormat="1" applyFont="1" applyFill="1" applyBorder="1" applyAlignment="1">
      <alignment horizontal="right"/>
    </xf>
    <xf numFmtId="4" fontId="4" fillId="37" borderId="31" xfId="42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wrapText="1"/>
    </xf>
    <xf numFmtId="3" fontId="4" fillId="0" borderId="31" xfId="42" applyNumberFormat="1" applyFont="1" applyFill="1" applyBorder="1" applyAlignment="1">
      <alignment horizontal="right"/>
    </xf>
    <xf numFmtId="3" fontId="11" fillId="0" borderId="31" xfId="42" applyNumberFormat="1" applyFont="1" applyFill="1" applyBorder="1" applyAlignment="1">
      <alignment horizontal="right"/>
    </xf>
    <xf numFmtId="171" fontId="4" fillId="0" borderId="31" xfId="42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56" fillId="0" borderId="32" xfId="57" applyFont="1" applyFill="1" applyBorder="1">
      <alignment/>
      <protection/>
    </xf>
    <xf numFmtId="0" fontId="56" fillId="0" borderId="32" xfId="57" applyFont="1" applyBorder="1">
      <alignment/>
      <protection/>
    </xf>
    <xf numFmtId="0" fontId="10" fillId="33" borderId="0" xfId="0" applyFont="1" applyFill="1" applyBorder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44" applyNumberFormat="1" applyFont="1" applyFill="1" applyAlignment="1">
      <alignment/>
    </xf>
    <xf numFmtId="0" fontId="60" fillId="33" borderId="0" xfId="0" applyFont="1" applyFill="1" applyAlignment="1">
      <alignment horizontal="left"/>
    </xf>
    <xf numFmtId="0" fontId="9" fillId="14" borderId="10" xfId="0" applyNumberFormat="1" applyFont="1" applyFill="1" applyBorder="1" applyAlignment="1">
      <alignment horizontal="center"/>
    </xf>
    <xf numFmtId="0" fontId="9" fillId="14" borderId="19" xfId="0" applyNumberFormat="1" applyFont="1" applyFill="1" applyBorder="1" applyAlignment="1">
      <alignment horizontal="center"/>
    </xf>
    <xf numFmtId="14" fontId="9" fillId="14" borderId="12" xfId="0" applyNumberFormat="1" applyFont="1" applyFill="1" applyBorder="1" applyAlignment="1">
      <alignment horizontal="center"/>
    </xf>
    <xf numFmtId="14" fontId="9" fillId="14" borderId="13" xfId="0" applyNumberFormat="1" applyFont="1" applyFill="1" applyBorder="1" applyAlignment="1">
      <alignment horizontal="center"/>
    </xf>
    <xf numFmtId="0" fontId="9" fillId="14" borderId="27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63"/>
  <sheetViews>
    <sheetView zoomScalePageLayoutView="0" workbookViewId="0" topLeftCell="A1">
      <pane xSplit="4" ySplit="5" topLeftCell="H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23" sqref="T23"/>
    </sheetView>
  </sheetViews>
  <sheetFormatPr defaultColWidth="9.140625" defaultRowHeight="12.75"/>
  <cols>
    <col min="1" max="1" width="7.8515625" style="2" customWidth="1"/>
    <col min="2" max="2" width="5.421875" style="4" customWidth="1"/>
    <col min="3" max="3" width="67.7109375" style="4" customWidth="1"/>
    <col min="4" max="4" width="67.7109375" style="5" hidden="1" customWidth="1"/>
    <col min="5" max="5" width="12.7109375" style="5" customWidth="1"/>
    <col min="6" max="6" width="15.421875" style="5" customWidth="1"/>
    <col min="7" max="7" width="15.8515625" style="5" customWidth="1"/>
    <col min="8" max="8" width="16.140625" style="4" customWidth="1"/>
    <col min="9" max="9" width="19.421875" style="4" customWidth="1"/>
    <col min="10" max="10" width="16.00390625" style="4" customWidth="1"/>
    <col min="11" max="12" width="15.8515625" style="4" customWidth="1"/>
    <col min="13" max="13" width="16.421875" style="4" customWidth="1"/>
    <col min="14" max="14" width="14.8515625" style="4" customWidth="1"/>
    <col min="15" max="15" width="13.7109375" style="4" customWidth="1"/>
    <col min="16" max="16" width="16.28125" style="4" customWidth="1"/>
    <col min="17" max="16384" width="9.140625" style="4" customWidth="1"/>
  </cols>
  <sheetData>
    <row r="1" ht="16.5">
      <c r="B1" s="3"/>
    </row>
    <row r="2" spans="2:7" ht="18.75">
      <c r="B2" s="6" t="s">
        <v>13</v>
      </c>
      <c r="F2" s="7"/>
      <c r="G2" s="7"/>
    </row>
    <row r="3" spans="1:7" ht="18" customHeight="1" thickBot="1">
      <c r="A3" s="8"/>
      <c r="B3" s="80" t="s">
        <v>31</v>
      </c>
      <c r="F3" s="9"/>
      <c r="G3" s="9"/>
    </row>
    <row r="4" spans="1:16" s="14" customFormat="1" ht="15">
      <c r="A4" s="10" t="s">
        <v>4</v>
      </c>
      <c r="B4" s="11" t="s">
        <v>5</v>
      </c>
      <c r="C4" s="12"/>
      <c r="D4" s="13"/>
      <c r="E4" s="88">
        <v>2021</v>
      </c>
      <c r="F4" s="88">
        <v>2021</v>
      </c>
      <c r="G4" s="88">
        <v>2021</v>
      </c>
      <c r="H4" s="88">
        <v>2021</v>
      </c>
      <c r="I4" s="88">
        <v>2021</v>
      </c>
      <c r="J4" s="88">
        <v>2021</v>
      </c>
      <c r="K4" s="88">
        <v>2021</v>
      </c>
      <c r="L4" s="88">
        <v>2021</v>
      </c>
      <c r="M4" s="88">
        <v>2021</v>
      </c>
      <c r="N4" s="88">
        <v>2021</v>
      </c>
      <c r="O4" s="88">
        <v>2021</v>
      </c>
      <c r="P4" s="88">
        <v>2021</v>
      </c>
    </row>
    <row r="5" spans="1:16" s="14" customFormat="1" ht="15">
      <c r="A5" s="2"/>
      <c r="B5" s="15" t="s">
        <v>6</v>
      </c>
      <c r="C5" s="16"/>
      <c r="D5" s="17"/>
      <c r="E5" s="87" t="s">
        <v>30</v>
      </c>
      <c r="F5" s="87" t="s">
        <v>26</v>
      </c>
      <c r="G5" s="87" t="s">
        <v>27</v>
      </c>
      <c r="H5" s="87" t="s">
        <v>60</v>
      </c>
      <c r="I5" s="87" t="s">
        <v>61</v>
      </c>
      <c r="J5" s="87" t="s">
        <v>62</v>
      </c>
      <c r="K5" s="87" t="s">
        <v>63</v>
      </c>
      <c r="L5" s="87" t="s">
        <v>64</v>
      </c>
      <c r="M5" s="87" t="s">
        <v>65</v>
      </c>
      <c r="N5" s="87" t="s">
        <v>66</v>
      </c>
      <c r="O5" s="87" t="s">
        <v>67</v>
      </c>
      <c r="P5" s="87" t="s">
        <v>68</v>
      </c>
    </row>
    <row r="6" spans="1:16" s="14" customFormat="1" ht="15">
      <c r="A6" s="10"/>
      <c r="B6" s="18" t="s">
        <v>14</v>
      </c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14" customFormat="1" ht="27">
      <c r="A7" s="10"/>
      <c r="B7" s="22"/>
      <c r="C7" s="81" t="s">
        <v>44</v>
      </c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14" customFormat="1" ht="15">
      <c r="A8" s="10"/>
      <c r="B8" s="22"/>
      <c r="C8" s="25" t="s">
        <v>15</v>
      </c>
      <c r="D8" s="23"/>
      <c r="E8" s="26">
        <f>SUM(E7:E7)</f>
        <v>0</v>
      </c>
      <c r="F8" s="26">
        <f>SUM(F7:F7)</f>
        <v>0</v>
      </c>
      <c r="G8" s="26">
        <f>SUM(G7:G7)</f>
        <v>0</v>
      </c>
      <c r="H8" s="26">
        <f>SUM(H7:H7)</f>
        <v>0</v>
      </c>
      <c r="I8" s="26">
        <f aca="true" t="shared" si="0" ref="I8:P8">SUM(I7:I7)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</row>
    <row r="9" spans="1:16" s="14" customFormat="1" ht="15">
      <c r="A9" s="10"/>
      <c r="B9" s="22"/>
      <c r="C9" s="86" t="s">
        <v>48</v>
      </c>
      <c r="D9" s="27"/>
      <c r="E9" s="28"/>
      <c r="F9" s="28">
        <v>0</v>
      </c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33" customFormat="1" ht="15.75" thickBot="1">
      <c r="A10" s="10"/>
      <c r="B10" s="29" t="s">
        <v>16</v>
      </c>
      <c r="C10" s="30"/>
      <c r="D10" s="31"/>
      <c r="E10" s="32">
        <f>E8-E9</f>
        <v>0</v>
      </c>
      <c r="F10" s="32">
        <f>F8-F9</f>
        <v>0</v>
      </c>
      <c r="G10" s="32">
        <f>G8-G9</f>
        <v>0</v>
      </c>
      <c r="H10" s="32">
        <f>H8-H9</f>
        <v>0</v>
      </c>
      <c r="I10" s="32">
        <f aca="true" t="shared" si="1" ref="I10:P10">I8-I9</f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</row>
    <row r="11" spans="1:16" s="14" customFormat="1" ht="15">
      <c r="A11" s="10"/>
      <c r="B11" s="34" t="s">
        <v>17</v>
      </c>
      <c r="C11" s="35"/>
      <c r="D11" s="36"/>
      <c r="E11" s="100" t="e">
        <f>E10/E8</f>
        <v>#DIV/0!</v>
      </c>
      <c r="F11" s="37" t="e">
        <f>F10/F8</f>
        <v>#DIV/0!</v>
      </c>
      <c r="G11" s="37" t="e">
        <f>G10/G8</f>
        <v>#DIV/0!</v>
      </c>
      <c r="H11" s="37" t="e">
        <f>H10/H8</f>
        <v>#DIV/0!</v>
      </c>
      <c r="I11" s="37" t="e">
        <f aca="true" t="shared" si="2" ref="I11:P11">I10/I8</f>
        <v>#DIV/0!</v>
      </c>
      <c r="J11" s="37" t="e">
        <f t="shared" si="2"/>
        <v>#DIV/0!</v>
      </c>
      <c r="K11" s="37" t="e">
        <f t="shared" si="2"/>
        <v>#DIV/0!</v>
      </c>
      <c r="L11" s="37" t="e">
        <f t="shared" si="2"/>
        <v>#DIV/0!</v>
      </c>
      <c r="M11" s="37" t="e">
        <f t="shared" si="2"/>
        <v>#DIV/0!</v>
      </c>
      <c r="N11" s="37" t="e">
        <f t="shared" si="2"/>
        <v>#DIV/0!</v>
      </c>
      <c r="O11" s="37" t="e">
        <f t="shared" si="2"/>
        <v>#DIV/0!</v>
      </c>
      <c r="P11" s="37" t="e">
        <f t="shared" si="2"/>
        <v>#DIV/0!</v>
      </c>
    </row>
    <row r="12" spans="1:16" s="14" customFormat="1" ht="15">
      <c r="A12" s="10"/>
      <c r="B12" s="22"/>
      <c r="C12" s="19"/>
      <c r="D12" s="20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4" customFormat="1" ht="15">
      <c r="A13" s="10"/>
      <c r="B13" s="18" t="s">
        <v>18</v>
      </c>
      <c r="C13" s="19"/>
      <c r="D13" s="2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s="14" customFormat="1" ht="15">
      <c r="A14" s="10">
        <v>7401</v>
      </c>
      <c r="B14" s="18"/>
      <c r="C14" s="121" t="s">
        <v>77</v>
      </c>
      <c r="D14" s="20"/>
      <c r="E14" s="24"/>
      <c r="F14" s="24"/>
      <c r="G14" s="24"/>
      <c r="H14" s="24"/>
      <c r="I14" s="24"/>
      <c r="J14" s="53">
        <v>177.97</v>
      </c>
      <c r="K14" s="24">
        <v>120.21</v>
      </c>
      <c r="L14" s="24">
        <v>167.16</v>
      </c>
      <c r="M14" s="24">
        <v>36.92</v>
      </c>
      <c r="N14" s="24">
        <v>40.82</v>
      </c>
      <c r="O14" s="24"/>
      <c r="P14" s="24"/>
    </row>
    <row r="15" spans="1:16" s="14" customFormat="1" ht="15">
      <c r="A15" s="10">
        <v>7402</v>
      </c>
      <c r="B15" s="18"/>
      <c r="C15" s="122" t="s">
        <v>74</v>
      </c>
      <c r="D15" s="20"/>
      <c r="E15" s="24">
        <v>28</v>
      </c>
      <c r="F15" s="24">
        <v>30</v>
      </c>
      <c r="G15" s="24">
        <v>30</v>
      </c>
      <c r="H15" s="24">
        <v>30</v>
      </c>
      <c r="I15" s="24">
        <v>30</v>
      </c>
      <c r="J15" s="24">
        <v>31.45</v>
      </c>
      <c r="K15" s="24">
        <v>30</v>
      </c>
      <c r="L15" s="24">
        <v>30</v>
      </c>
      <c r="M15" s="24">
        <v>30</v>
      </c>
      <c r="N15" s="24"/>
      <c r="O15" s="24"/>
      <c r="P15" s="24"/>
    </row>
    <row r="16" spans="1:16" s="14" customFormat="1" ht="15">
      <c r="A16" s="10">
        <v>7403</v>
      </c>
      <c r="B16" s="18"/>
      <c r="C16" s="121" t="s">
        <v>69</v>
      </c>
      <c r="D16" s="20"/>
      <c r="E16" s="24"/>
      <c r="F16" s="24"/>
      <c r="G16" s="24"/>
      <c r="H16" s="53">
        <v>382.65</v>
      </c>
      <c r="I16" s="53">
        <v>382.65</v>
      </c>
      <c r="J16" s="53">
        <v>382.65</v>
      </c>
      <c r="K16" s="24">
        <v>382.65</v>
      </c>
      <c r="L16" s="24">
        <v>382.65</v>
      </c>
      <c r="M16" s="24">
        <v>382.65</v>
      </c>
      <c r="N16" s="24">
        <v>382.65</v>
      </c>
      <c r="O16" s="24">
        <v>382.65</v>
      </c>
      <c r="P16" s="24">
        <v>382.65</v>
      </c>
    </row>
    <row r="17" spans="1:16" s="14" customFormat="1" ht="15">
      <c r="A17" s="10">
        <v>7404</v>
      </c>
      <c r="B17" s="18"/>
      <c r="C17" s="121" t="s">
        <v>70</v>
      </c>
      <c r="D17" s="20"/>
      <c r="E17" s="24"/>
      <c r="F17" s="24"/>
      <c r="G17" s="24"/>
      <c r="H17" s="53">
        <v>14.29</v>
      </c>
      <c r="I17" s="53">
        <v>9.69</v>
      </c>
      <c r="J17" s="53">
        <v>9.18</v>
      </c>
      <c r="K17" s="24"/>
      <c r="L17" s="24"/>
      <c r="M17" s="24">
        <v>8.16</v>
      </c>
      <c r="N17" s="24"/>
      <c r="O17" s="24"/>
      <c r="P17" s="24"/>
    </row>
    <row r="18" spans="1:16" s="14" customFormat="1" ht="15">
      <c r="A18" s="10">
        <v>7405</v>
      </c>
      <c r="B18" s="18"/>
      <c r="C18" s="121" t="s">
        <v>71</v>
      </c>
      <c r="D18" s="20"/>
      <c r="E18" s="24"/>
      <c r="F18" s="24"/>
      <c r="G18" s="24"/>
      <c r="H18" s="53">
        <v>282.68</v>
      </c>
      <c r="I18" s="24"/>
      <c r="J18" s="53"/>
      <c r="K18" s="24"/>
      <c r="L18" s="24"/>
      <c r="M18" s="24"/>
      <c r="N18" s="24"/>
      <c r="O18" s="24"/>
      <c r="P18" s="24"/>
    </row>
    <row r="19" spans="1:16" s="14" customFormat="1" ht="15">
      <c r="A19" s="10">
        <v>7406</v>
      </c>
      <c r="B19" s="22"/>
      <c r="C19" s="123" t="s">
        <v>32</v>
      </c>
      <c r="D19" s="20"/>
      <c r="E19" s="53"/>
      <c r="F19" s="53"/>
      <c r="G19" s="53">
        <v>450</v>
      </c>
      <c r="H19" s="53">
        <v>300</v>
      </c>
      <c r="I19" s="53">
        <v>300</v>
      </c>
      <c r="J19" s="53"/>
      <c r="K19" s="53"/>
      <c r="L19" s="53"/>
      <c r="M19" s="53"/>
      <c r="N19" s="53"/>
      <c r="O19" s="53"/>
      <c r="P19" s="53"/>
    </row>
    <row r="20" spans="1:16" s="14" customFormat="1" ht="15">
      <c r="A20" s="10">
        <v>7407</v>
      </c>
      <c r="B20" s="22"/>
      <c r="C20" s="124" t="s">
        <v>33</v>
      </c>
      <c r="D20" s="20"/>
      <c r="E20" s="53"/>
      <c r="F20" s="53"/>
      <c r="G20" s="53">
        <v>200.31</v>
      </c>
      <c r="H20" s="53">
        <v>443.69</v>
      </c>
      <c r="I20" s="53">
        <v>445.52</v>
      </c>
      <c r="J20" s="53">
        <v>410.84</v>
      </c>
      <c r="K20" s="53">
        <v>405.87</v>
      </c>
      <c r="L20" s="53">
        <v>405.27</v>
      </c>
      <c r="M20" s="53">
        <v>405.01</v>
      </c>
      <c r="N20" s="53">
        <v>407.48</v>
      </c>
      <c r="O20" s="53">
        <v>410.81</v>
      </c>
      <c r="P20" s="53">
        <v>401.81</v>
      </c>
    </row>
    <row r="21" spans="1:16" s="14" customFormat="1" ht="15">
      <c r="A21" s="10">
        <v>7408</v>
      </c>
      <c r="B21" s="22"/>
      <c r="C21" s="124" t="s">
        <v>34</v>
      </c>
      <c r="D21" s="20"/>
      <c r="E21" s="53"/>
      <c r="F21" s="53"/>
      <c r="G21" s="53">
        <v>3298.85</v>
      </c>
      <c r="H21" s="53"/>
      <c r="I21" s="53"/>
      <c r="J21" s="53"/>
      <c r="K21" s="53"/>
      <c r="L21" s="53">
        <v>187.02</v>
      </c>
      <c r="M21" s="53"/>
      <c r="N21" s="53"/>
      <c r="O21" s="53"/>
      <c r="P21" s="53"/>
    </row>
    <row r="22" spans="1:16" s="14" customFormat="1" ht="15">
      <c r="A22" s="10">
        <v>7409</v>
      </c>
      <c r="B22" s="22"/>
      <c r="C22" s="124" t="s">
        <v>35</v>
      </c>
      <c r="D22" s="20"/>
      <c r="E22" s="53"/>
      <c r="F22" s="53"/>
      <c r="G22" s="53">
        <v>125.33</v>
      </c>
      <c r="H22" s="53"/>
      <c r="I22" s="53"/>
      <c r="J22" s="53">
        <v>136.36</v>
      </c>
      <c r="K22" s="53"/>
      <c r="L22" s="53"/>
      <c r="M22" s="53"/>
      <c r="N22" s="53"/>
      <c r="O22" s="53"/>
      <c r="P22" s="53"/>
    </row>
    <row r="23" spans="1:16" s="14" customFormat="1" ht="15">
      <c r="A23" s="10">
        <v>7410</v>
      </c>
      <c r="B23" s="22"/>
      <c r="C23" s="122" t="s">
        <v>36</v>
      </c>
      <c r="D23" s="20"/>
      <c r="E23" s="53">
        <v>1</v>
      </c>
      <c r="F23" s="53"/>
      <c r="G23" s="53">
        <v>4264.75</v>
      </c>
      <c r="H23" s="53">
        <v>8625.75</v>
      </c>
      <c r="I23" s="53">
        <v>8281.5</v>
      </c>
      <c r="J23" s="53">
        <v>7867.5</v>
      </c>
      <c r="K23" s="53">
        <v>7811</v>
      </c>
      <c r="L23" s="53">
        <v>7792.5</v>
      </c>
      <c r="M23" s="53">
        <v>7807</v>
      </c>
      <c r="N23" s="53">
        <v>7900.25</v>
      </c>
      <c r="O23" s="53">
        <v>7716.75</v>
      </c>
      <c r="P23" s="53">
        <v>10119</v>
      </c>
    </row>
    <row r="24" spans="1:16" s="14" customFormat="1" ht="15">
      <c r="A24" s="10">
        <v>7413</v>
      </c>
      <c r="B24" s="22"/>
      <c r="C24" s="122" t="s">
        <v>37</v>
      </c>
      <c r="D24" s="20"/>
      <c r="E24" s="53"/>
      <c r="F24" s="53"/>
      <c r="G24" s="53">
        <v>5.26</v>
      </c>
      <c r="H24" s="53">
        <v>13.5</v>
      </c>
      <c r="I24" s="53">
        <v>107.01</v>
      </c>
      <c r="J24" s="53">
        <v>11.39</v>
      </c>
      <c r="K24" s="53">
        <v>7.38</v>
      </c>
      <c r="L24" s="53">
        <v>18.29</v>
      </c>
      <c r="M24" s="53">
        <v>6.52</v>
      </c>
      <c r="N24" s="53">
        <v>12.79</v>
      </c>
      <c r="O24" s="53">
        <v>12.38</v>
      </c>
      <c r="P24" s="53">
        <v>18</v>
      </c>
    </row>
    <row r="25" spans="1:16" s="14" customFormat="1" ht="15">
      <c r="A25" s="10">
        <v>7414</v>
      </c>
      <c r="B25" s="22"/>
      <c r="C25" s="121" t="s">
        <v>80</v>
      </c>
      <c r="D25" s="20"/>
      <c r="E25" s="53"/>
      <c r="F25" s="53"/>
      <c r="G25" s="53"/>
      <c r="H25" s="53"/>
      <c r="I25" s="53"/>
      <c r="J25" s="53">
        <v>1611.75</v>
      </c>
      <c r="K25" s="53">
        <v>222.93</v>
      </c>
      <c r="L25" s="53">
        <v>224.42</v>
      </c>
      <c r="M25" s="53">
        <v>224.84</v>
      </c>
      <c r="N25" s="53">
        <v>677.04</v>
      </c>
      <c r="O25" s="53">
        <v>224.12</v>
      </c>
      <c r="P25" s="53">
        <v>742.7</v>
      </c>
    </row>
    <row r="26" spans="1:16" s="14" customFormat="1" ht="15">
      <c r="A26" s="10">
        <v>7416</v>
      </c>
      <c r="B26" s="22"/>
      <c r="C26" s="121" t="s">
        <v>78</v>
      </c>
      <c r="D26" s="20"/>
      <c r="E26" s="53"/>
      <c r="F26" s="53"/>
      <c r="G26" s="53"/>
      <c r="H26" s="53"/>
      <c r="I26" s="53"/>
      <c r="J26" s="53">
        <v>227.37</v>
      </c>
      <c r="K26" s="53"/>
      <c r="L26" s="53"/>
      <c r="M26" s="53"/>
      <c r="N26" s="53"/>
      <c r="O26" s="53"/>
      <c r="P26" s="53">
        <v>222.9</v>
      </c>
    </row>
    <row r="27" spans="1:16" s="14" customFormat="1" ht="15">
      <c r="A27" s="10">
        <v>7417</v>
      </c>
      <c r="B27" s="22"/>
      <c r="C27" s="121" t="s">
        <v>98</v>
      </c>
      <c r="D27" s="20"/>
      <c r="E27" s="53"/>
      <c r="F27" s="53"/>
      <c r="G27" s="53"/>
      <c r="H27" s="53"/>
      <c r="I27" s="53"/>
      <c r="J27" s="53"/>
      <c r="K27" s="53">
        <v>183.75</v>
      </c>
      <c r="L27" s="53">
        <v>425</v>
      </c>
      <c r="M27" s="53">
        <v>425</v>
      </c>
      <c r="N27" s="53">
        <v>425</v>
      </c>
      <c r="O27" s="53">
        <v>425</v>
      </c>
      <c r="P27" s="53">
        <v>425</v>
      </c>
    </row>
    <row r="28" spans="1:16" s="14" customFormat="1" ht="15">
      <c r="A28" s="10">
        <v>7418</v>
      </c>
      <c r="B28" s="22"/>
      <c r="C28" s="121" t="s">
        <v>101</v>
      </c>
      <c r="D28" s="20"/>
      <c r="E28" s="53"/>
      <c r="F28" s="53"/>
      <c r="G28" s="53"/>
      <c r="H28" s="53"/>
      <c r="I28" s="53"/>
      <c r="J28" s="53"/>
      <c r="K28" s="53"/>
      <c r="L28" s="53">
        <v>875</v>
      </c>
      <c r="M28" s="53">
        <v>1000</v>
      </c>
      <c r="N28" s="53"/>
      <c r="O28" s="53"/>
      <c r="P28" s="53"/>
    </row>
    <row r="29" spans="1:16" s="14" customFormat="1" ht="15">
      <c r="A29" s="10">
        <v>7419</v>
      </c>
      <c r="B29" s="22"/>
      <c r="C29" s="121" t="s">
        <v>102</v>
      </c>
      <c r="D29" s="20"/>
      <c r="E29" s="53"/>
      <c r="F29" s="53"/>
      <c r="G29" s="53"/>
      <c r="H29" s="53"/>
      <c r="I29" s="53"/>
      <c r="J29" s="53"/>
      <c r="K29" s="53"/>
      <c r="L29" s="53"/>
      <c r="M29" s="53">
        <v>118.64</v>
      </c>
      <c r="N29" s="53"/>
      <c r="O29" s="53"/>
      <c r="P29" s="53"/>
    </row>
    <row r="30" spans="1:16" s="14" customFormat="1" ht="15">
      <c r="A30" s="10">
        <v>7421</v>
      </c>
      <c r="B30" s="22"/>
      <c r="C30" s="121" t="s">
        <v>103</v>
      </c>
      <c r="D30" s="20"/>
      <c r="E30" s="53"/>
      <c r="F30" s="53"/>
      <c r="G30" s="53"/>
      <c r="H30" s="53"/>
      <c r="I30" s="53"/>
      <c r="J30" s="53"/>
      <c r="K30" s="53"/>
      <c r="L30" s="53"/>
      <c r="M30" s="53"/>
      <c r="N30" s="53">
        <v>262.12</v>
      </c>
      <c r="O30" s="53"/>
      <c r="P30" s="53">
        <v>382.65</v>
      </c>
    </row>
    <row r="31" spans="1:16" s="14" customFormat="1" ht="15">
      <c r="A31" s="10">
        <v>7422</v>
      </c>
      <c r="B31" s="22"/>
      <c r="C31" s="121" t="s">
        <v>104</v>
      </c>
      <c r="D31" s="2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>
        <v>441.02</v>
      </c>
    </row>
    <row r="32" spans="1:16" s="14" customFormat="1" ht="15">
      <c r="A32" s="10">
        <v>7423</v>
      </c>
      <c r="B32" s="22"/>
      <c r="C32" s="121" t="s">
        <v>92</v>
      </c>
      <c r="D32" s="20"/>
      <c r="E32" s="53"/>
      <c r="F32" s="53"/>
      <c r="G32" s="53"/>
      <c r="H32" s="53"/>
      <c r="I32" s="53"/>
      <c r="J32" s="53">
        <v>1000</v>
      </c>
      <c r="K32" s="53"/>
      <c r="L32" s="53"/>
      <c r="M32" s="53"/>
      <c r="N32" s="53"/>
      <c r="O32" s="53"/>
      <c r="P32" s="53">
        <v>1250</v>
      </c>
    </row>
    <row r="33" spans="1:16" s="14" customFormat="1" ht="15">
      <c r="A33" s="10">
        <v>7424</v>
      </c>
      <c r="B33" s="22"/>
      <c r="C33" s="121" t="s">
        <v>82</v>
      </c>
      <c r="D33" s="20"/>
      <c r="E33" s="53"/>
      <c r="F33" s="53"/>
      <c r="G33" s="53"/>
      <c r="H33" s="53">
        <v>4403.06</v>
      </c>
      <c r="I33" s="53"/>
      <c r="J33" s="53"/>
      <c r="K33" s="53"/>
      <c r="L33" s="53"/>
      <c r="M33" s="53"/>
      <c r="N33" s="53"/>
      <c r="O33" s="53"/>
      <c r="P33" s="53"/>
    </row>
    <row r="34" spans="1:16" s="14" customFormat="1" ht="15">
      <c r="A34" s="10">
        <v>7426</v>
      </c>
      <c r="B34" s="22"/>
      <c r="C34" s="121" t="s">
        <v>105</v>
      </c>
      <c r="D34" s="2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>
        <v>175</v>
      </c>
    </row>
    <row r="35" spans="1:16" s="14" customFormat="1" ht="15">
      <c r="A35" s="10">
        <v>7430</v>
      </c>
      <c r="B35" s="22"/>
      <c r="C35" s="124" t="s">
        <v>38</v>
      </c>
      <c r="D35" s="20"/>
      <c r="E35" s="53"/>
      <c r="F35" s="53"/>
      <c r="G35" s="53">
        <v>166.95</v>
      </c>
      <c r="H35" s="53">
        <v>44.91</v>
      </c>
      <c r="I35" s="53">
        <v>4.28</v>
      </c>
      <c r="J35" s="53">
        <v>3.93</v>
      </c>
      <c r="K35" s="53">
        <v>4.75</v>
      </c>
      <c r="L35" s="53">
        <v>9.01</v>
      </c>
      <c r="M35" s="53">
        <v>12.84</v>
      </c>
      <c r="N35" s="53">
        <v>18.14</v>
      </c>
      <c r="O35" s="53">
        <v>15.69</v>
      </c>
      <c r="P35" s="53">
        <v>10.47</v>
      </c>
    </row>
    <row r="36" spans="1:16" s="14" customFormat="1" ht="15">
      <c r="A36" s="10">
        <v>7445</v>
      </c>
      <c r="B36" s="22"/>
      <c r="C36" s="123" t="s">
        <v>79</v>
      </c>
      <c r="D36" s="20"/>
      <c r="E36" s="53"/>
      <c r="F36" s="53"/>
      <c r="G36" s="53"/>
      <c r="H36" s="53"/>
      <c r="I36" s="53"/>
      <c r="J36" s="53">
        <v>25</v>
      </c>
      <c r="K36" s="53"/>
      <c r="L36" s="53"/>
      <c r="M36" s="53"/>
      <c r="N36" s="53"/>
      <c r="O36" s="53"/>
      <c r="P36" s="53"/>
    </row>
    <row r="37" spans="1:16" s="14" customFormat="1" ht="15">
      <c r="A37" s="10" t="s">
        <v>28</v>
      </c>
      <c r="B37" s="22"/>
      <c r="C37" s="124" t="s">
        <v>39</v>
      </c>
      <c r="D37" s="20"/>
      <c r="E37" s="53"/>
      <c r="F37" s="53"/>
      <c r="G37" s="53"/>
      <c r="H37" s="53">
        <v>309.01</v>
      </c>
      <c r="I37" s="53"/>
      <c r="J37" s="53"/>
      <c r="K37" s="53"/>
      <c r="L37" s="53"/>
      <c r="M37" s="53"/>
      <c r="N37" s="53"/>
      <c r="O37" s="53"/>
      <c r="P37" s="53"/>
    </row>
    <row r="38" spans="1:16" s="14" customFormat="1" ht="15">
      <c r="A38" s="10" t="s">
        <v>29</v>
      </c>
      <c r="B38" s="22"/>
      <c r="C38" s="124" t="s">
        <v>40</v>
      </c>
      <c r="D38" s="20"/>
      <c r="E38" s="53"/>
      <c r="F38" s="53"/>
      <c r="G38" s="53"/>
      <c r="H38" s="53">
        <v>1491.01</v>
      </c>
      <c r="I38" s="53"/>
      <c r="J38" s="53"/>
      <c r="K38" s="53"/>
      <c r="L38" s="53"/>
      <c r="M38" s="53"/>
      <c r="N38" s="53"/>
      <c r="O38" s="53"/>
      <c r="P38" s="53"/>
    </row>
    <row r="39" spans="1:16" s="14" customFormat="1" ht="15">
      <c r="A39" s="10">
        <v>7455</v>
      </c>
      <c r="B39" s="22"/>
      <c r="C39" s="124" t="s">
        <v>41</v>
      </c>
      <c r="D39" s="2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s="14" customFormat="1" ht="15">
      <c r="A40" s="10">
        <v>7495</v>
      </c>
      <c r="B40" s="22"/>
      <c r="C40" s="124" t="s">
        <v>42</v>
      </c>
      <c r="D40" s="20"/>
      <c r="E40" s="53"/>
      <c r="F40" s="53"/>
      <c r="G40" s="53">
        <v>90.81</v>
      </c>
      <c r="H40" s="53">
        <v>306.6</v>
      </c>
      <c r="I40" s="53">
        <v>205.96</v>
      </c>
      <c r="J40" s="53">
        <v>192.83</v>
      </c>
      <c r="K40" s="53">
        <v>153.06</v>
      </c>
      <c r="L40" s="53">
        <v>213.38</v>
      </c>
      <c r="M40" s="53">
        <v>173.62</v>
      </c>
      <c r="N40" s="53">
        <v>222.23</v>
      </c>
      <c r="O40" s="53">
        <v>230.09</v>
      </c>
      <c r="P40" s="53">
        <v>231.13</v>
      </c>
    </row>
    <row r="41" spans="1:16" s="14" customFormat="1" ht="15">
      <c r="A41" s="10">
        <v>7490</v>
      </c>
      <c r="B41" s="22"/>
      <c r="C41" s="124" t="s">
        <v>43</v>
      </c>
      <c r="D41" s="20"/>
      <c r="E41" s="53">
        <v>115</v>
      </c>
      <c r="F41" s="53"/>
      <c r="G41" s="53"/>
      <c r="H41" s="53">
        <v>100</v>
      </c>
      <c r="I41" s="53"/>
      <c r="J41" s="53"/>
      <c r="K41" s="53"/>
      <c r="L41" s="53"/>
      <c r="M41" s="53"/>
      <c r="N41" s="53"/>
      <c r="O41" s="53"/>
      <c r="P41" s="53"/>
    </row>
    <row r="42" spans="1:16" s="33" customFormat="1" ht="15">
      <c r="A42" s="10"/>
      <c r="B42" s="18"/>
      <c r="C42" s="39" t="s">
        <v>19</v>
      </c>
      <c r="D42" s="125"/>
      <c r="E42" s="41">
        <f aca="true" t="shared" si="3" ref="E42:J42">SUM(E14:E41)</f>
        <v>144</v>
      </c>
      <c r="F42" s="41">
        <f t="shared" si="3"/>
        <v>30</v>
      </c>
      <c r="G42" s="41">
        <f t="shared" si="3"/>
        <v>8632.26</v>
      </c>
      <c r="H42" s="41">
        <f t="shared" si="3"/>
        <v>16747.149999999998</v>
      </c>
      <c r="I42" s="41">
        <f t="shared" si="3"/>
        <v>9766.61</v>
      </c>
      <c r="J42" s="41">
        <f t="shared" si="3"/>
        <v>12088.220000000001</v>
      </c>
      <c r="K42" s="91">
        <f aca="true" t="shared" si="4" ref="K42:P42">SUM(K14:K41)</f>
        <v>9321.599999999999</v>
      </c>
      <c r="L42" s="41">
        <f t="shared" si="4"/>
        <v>10729.7</v>
      </c>
      <c r="M42" s="41">
        <f t="shared" si="4"/>
        <v>10631.2</v>
      </c>
      <c r="N42" s="41">
        <f t="shared" si="4"/>
        <v>10348.520000000002</v>
      </c>
      <c r="O42" s="41">
        <f t="shared" si="4"/>
        <v>9417.49</v>
      </c>
      <c r="P42" s="41">
        <f t="shared" si="4"/>
        <v>14802.329999999998</v>
      </c>
    </row>
    <row r="43" spans="1:16" s="14" customFormat="1" ht="15">
      <c r="A43" s="10"/>
      <c r="B43" s="22"/>
      <c r="C43" s="19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3" customFormat="1" ht="15.75" thickBot="1">
      <c r="A44" s="10"/>
      <c r="B44" s="29" t="s">
        <v>20</v>
      </c>
      <c r="C44" s="30"/>
      <c r="D44" s="31"/>
      <c r="E44" s="32">
        <f>E10-E42</f>
        <v>-144</v>
      </c>
      <c r="F44" s="32">
        <f>F10-F42</f>
        <v>-30</v>
      </c>
      <c r="G44" s="32">
        <f>G10-G42</f>
        <v>-8632.26</v>
      </c>
      <c r="H44" s="32">
        <f>H10-H42</f>
        <v>-16747.149999999998</v>
      </c>
      <c r="I44" s="32">
        <f aca="true" t="shared" si="5" ref="I44:P44">I10-I42</f>
        <v>-9766.61</v>
      </c>
      <c r="J44" s="32">
        <f t="shared" si="5"/>
        <v>-12088.220000000001</v>
      </c>
      <c r="K44" s="32">
        <f t="shared" si="5"/>
        <v>-9321.599999999999</v>
      </c>
      <c r="L44" s="32">
        <f t="shared" si="5"/>
        <v>-10729.7</v>
      </c>
      <c r="M44" s="32">
        <f t="shared" si="5"/>
        <v>-10631.2</v>
      </c>
      <c r="N44" s="32">
        <f t="shared" si="5"/>
        <v>-10348.520000000002</v>
      </c>
      <c r="O44" s="32">
        <f t="shared" si="5"/>
        <v>-9417.49</v>
      </c>
      <c r="P44" s="32">
        <f t="shared" si="5"/>
        <v>-14802.329999999998</v>
      </c>
    </row>
    <row r="45" spans="1:16" s="33" customFormat="1" ht="15">
      <c r="A45" s="10"/>
      <c r="B45" s="34" t="s">
        <v>21</v>
      </c>
      <c r="C45" s="35"/>
      <c r="D45" s="54"/>
      <c r="E45" s="37">
        <f>_xlfn.IFERROR(E44/E8,0)</f>
        <v>0</v>
      </c>
      <c r="F45" s="37">
        <f>_xlfn.IFERROR(F44/F8,0)</f>
        <v>0</v>
      </c>
      <c r="G45" s="37">
        <f>_xlfn.IFERROR(G44/G8,0)</f>
        <v>0</v>
      </c>
      <c r="H45" s="37">
        <f>_xlfn.IFERROR(H44/H8,0)</f>
        <v>0</v>
      </c>
      <c r="I45" s="37">
        <f aca="true" t="shared" si="6" ref="I45:P45">_xlfn.IFERROR(I44/I8,0)</f>
        <v>0</v>
      </c>
      <c r="J45" s="37">
        <f t="shared" si="6"/>
        <v>0</v>
      </c>
      <c r="K45" s="37">
        <f t="shared" si="6"/>
        <v>0</v>
      </c>
      <c r="L45" s="37">
        <f t="shared" si="6"/>
        <v>0</v>
      </c>
      <c r="M45" s="37">
        <f t="shared" si="6"/>
        <v>0</v>
      </c>
      <c r="N45" s="37">
        <f t="shared" si="6"/>
        <v>0</v>
      </c>
      <c r="O45" s="37">
        <f t="shared" si="6"/>
        <v>0</v>
      </c>
      <c r="P45" s="37">
        <f t="shared" si="6"/>
        <v>0</v>
      </c>
    </row>
    <row r="46" spans="1:16" s="14" customFormat="1" ht="15">
      <c r="A46" s="10"/>
      <c r="B46" s="22"/>
      <c r="C46" s="19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s="14" customFormat="1" ht="15">
      <c r="A47" s="10">
        <v>8109</v>
      </c>
      <c r="B47" s="22"/>
      <c r="C47" s="1" t="s">
        <v>45</v>
      </c>
      <c r="D47" s="20"/>
      <c r="E47" s="38"/>
      <c r="F47" s="38"/>
      <c r="G47" s="38">
        <v>240</v>
      </c>
      <c r="H47" s="38">
        <v>150</v>
      </c>
      <c r="I47" s="38"/>
      <c r="J47" s="38"/>
      <c r="K47" s="38"/>
      <c r="L47" s="38"/>
      <c r="M47" s="38"/>
      <c r="N47" s="38"/>
      <c r="O47" s="38"/>
      <c r="P47" s="38"/>
    </row>
    <row r="48" spans="1:18" s="14" customFormat="1" ht="15">
      <c r="A48" s="10">
        <v>8111</v>
      </c>
      <c r="B48" s="22"/>
      <c r="C48" s="94" t="s">
        <v>72</v>
      </c>
      <c r="D48" s="20"/>
      <c r="E48" s="38"/>
      <c r="F48" s="38"/>
      <c r="G48" s="38">
        <v>94.85</v>
      </c>
      <c r="H48" s="89">
        <v>3956.05</v>
      </c>
      <c r="I48" s="89">
        <v>13979.17</v>
      </c>
      <c r="J48" s="38">
        <v>9550.67</v>
      </c>
      <c r="K48" s="38">
        <v>2977.6</v>
      </c>
      <c r="L48" s="38">
        <v>599.4</v>
      </c>
      <c r="M48" s="38">
        <v>250.91</v>
      </c>
      <c r="N48" s="38">
        <v>1415.69</v>
      </c>
      <c r="O48" s="38">
        <v>5945.4</v>
      </c>
      <c r="P48" s="38">
        <v>254.89</v>
      </c>
      <c r="R48" s="126"/>
    </row>
    <row r="49" spans="1:16" s="14" customFormat="1" ht="15">
      <c r="A49" s="10"/>
      <c r="B49" s="22"/>
      <c r="C49" s="39" t="s">
        <v>22</v>
      </c>
      <c r="D49" s="40"/>
      <c r="E49" s="41">
        <f>SUM(E47:E47)</f>
        <v>0</v>
      </c>
      <c r="F49" s="41">
        <f>SUM(F47:F47)</f>
        <v>0</v>
      </c>
      <c r="G49" s="41">
        <f>SUM(G47:G48)</f>
        <v>334.85</v>
      </c>
      <c r="H49" s="91">
        <f aca="true" t="shared" si="7" ref="H49:P49">SUM(H47:H48)</f>
        <v>4106.05</v>
      </c>
      <c r="I49" s="41">
        <f t="shared" si="7"/>
        <v>13979.17</v>
      </c>
      <c r="J49" s="41">
        <f t="shared" si="7"/>
        <v>9550.67</v>
      </c>
      <c r="K49" s="91">
        <f t="shared" si="7"/>
        <v>2977.6</v>
      </c>
      <c r="L49" s="41">
        <f t="shared" si="7"/>
        <v>599.4</v>
      </c>
      <c r="M49" s="41">
        <f t="shared" si="7"/>
        <v>250.91</v>
      </c>
      <c r="N49" s="41">
        <f t="shared" si="7"/>
        <v>1415.69</v>
      </c>
      <c r="O49" s="41">
        <f t="shared" si="7"/>
        <v>5945.4</v>
      </c>
      <c r="P49" s="41">
        <f t="shared" si="7"/>
        <v>254.89</v>
      </c>
    </row>
    <row r="50" spans="1:16" s="14" customFormat="1" ht="15">
      <c r="A50" s="10"/>
      <c r="B50" s="22"/>
      <c r="C50" s="51"/>
      <c r="D50" s="5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s="14" customFormat="1" ht="15">
      <c r="A51" s="10">
        <v>8214</v>
      </c>
      <c r="B51" s="22"/>
      <c r="C51" s="1" t="s">
        <v>47</v>
      </c>
      <c r="D51" s="52"/>
      <c r="E51" s="53"/>
      <c r="F51" s="53"/>
      <c r="G51" s="53">
        <v>-51.32</v>
      </c>
      <c r="H51" s="53">
        <v>-92.84</v>
      </c>
      <c r="I51" s="53">
        <v>-312.2</v>
      </c>
      <c r="J51" s="53"/>
      <c r="K51" s="53">
        <v>-97.72</v>
      </c>
      <c r="L51" s="53">
        <v>-466.54</v>
      </c>
      <c r="M51" s="53">
        <v>-110.88</v>
      </c>
      <c r="N51" s="53">
        <v>-64.55</v>
      </c>
      <c r="O51" s="53">
        <v>-213.65</v>
      </c>
      <c r="P51" s="53">
        <v>-186.92</v>
      </c>
    </row>
    <row r="52" spans="1:19" s="14" customFormat="1" ht="15">
      <c r="A52" s="10">
        <v>8215</v>
      </c>
      <c r="B52" s="22"/>
      <c r="C52" s="1" t="s">
        <v>46</v>
      </c>
      <c r="D52" s="52"/>
      <c r="E52" s="53"/>
      <c r="F52" s="53"/>
      <c r="G52" s="53">
        <v>-2473.2</v>
      </c>
      <c r="H52" s="53">
        <v>-1903.58</v>
      </c>
      <c r="I52" s="53">
        <v>-11524.11</v>
      </c>
      <c r="J52" s="53">
        <v>-7308.71</v>
      </c>
      <c r="K52" s="53">
        <v>-2084.88</v>
      </c>
      <c r="L52" s="53">
        <v>-3.79</v>
      </c>
      <c r="M52" s="53">
        <v>-469.8</v>
      </c>
      <c r="N52" s="53">
        <v>-3021.3</v>
      </c>
      <c r="O52" s="53">
        <v>-2362.51</v>
      </c>
      <c r="P52" s="53">
        <v>-882.9</v>
      </c>
      <c r="S52" s="127"/>
    </row>
    <row r="53" spans="1:16" s="14" customFormat="1" ht="15">
      <c r="A53" s="10"/>
      <c r="B53" s="83"/>
      <c r="C53" s="84" t="s">
        <v>22</v>
      </c>
      <c r="D53" s="85"/>
      <c r="E53" s="41">
        <f aca="true" t="shared" si="8" ref="E53:P53">SUM(E51:E52)</f>
        <v>0</v>
      </c>
      <c r="F53" s="41">
        <f t="shared" si="8"/>
        <v>0</v>
      </c>
      <c r="G53" s="41">
        <f t="shared" si="8"/>
        <v>-2524.52</v>
      </c>
      <c r="H53" s="91">
        <f t="shared" si="8"/>
        <v>-1996.4199999999998</v>
      </c>
      <c r="I53" s="41">
        <f t="shared" si="8"/>
        <v>-11836.310000000001</v>
      </c>
      <c r="J53" s="41">
        <f t="shared" si="8"/>
        <v>-7308.71</v>
      </c>
      <c r="K53" s="41">
        <f t="shared" si="8"/>
        <v>-2182.6</v>
      </c>
      <c r="L53" s="41">
        <f t="shared" si="8"/>
        <v>-470.33000000000004</v>
      </c>
      <c r="M53" s="41">
        <f t="shared" si="8"/>
        <v>-580.6800000000001</v>
      </c>
      <c r="N53" s="41">
        <f t="shared" si="8"/>
        <v>-3085.8500000000004</v>
      </c>
      <c r="O53" s="41">
        <f t="shared" si="8"/>
        <v>-2576.1600000000003</v>
      </c>
      <c r="P53" s="41">
        <f t="shared" si="8"/>
        <v>-1069.82</v>
      </c>
    </row>
    <row r="54" spans="1:16" s="33" customFormat="1" ht="15.75" thickBot="1">
      <c r="A54" s="10"/>
      <c r="B54" s="82" t="s">
        <v>23</v>
      </c>
      <c r="C54" s="48"/>
      <c r="D54" s="49"/>
      <c r="E54" s="50">
        <f aca="true" t="shared" si="9" ref="E54:P54">E44+E49+E53</f>
        <v>-144</v>
      </c>
      <c r="F54" s="50">
        <f t="shared" si="9"/>
        <v>-30</v>
      </c>
      <c r="G54" s="50">
        <f t="shared" si="9"/>
        <v>-10821.93</v>
      </c>
      <c r="H54" s="50">
        <f>H44+H49+H53</f>
        <v>-14637.519999999999</v>
      </c>
      <c r="I54" s="50">
        <f>I44+I49+I53</f>
        <v>-7623.750000000002</v>
      </c>
      <c r="J54" s="50">
        <f t="shared" si="9"/>
        <v>-9846.260000000002</v>
      </c>
      <c r="K54" s="50">
        <f t="shared" si="9"/>
        <v>-8526.599999999999</v>
      </c>
      <c r="L54" s="50">
        <f t="shared" si="9"/>
        <v>-10600.630000000001</v>
      </c>
      <c r="M54" s="50">
        <f t="shared" si="9"/>
        <v>-10960.970000000001</v>
      </c>
      <c r="N54" s="50">
        <f t="shared" si="9"/>
        <v>-12018.680000000002</v>
      </c>
      <c r="O54" s="50">
        <f t="shared" si="9"/>
        <v>-6048.25</v>
      </c>
      <c r="P54" s="50">
        <f t="shared" si="9"/>
        <v>-15617.259999999998</v>
      </c>
    </row>
    <row r="55" spans="1:16" s="14" customFormat="1" ht="15">
      <c r="A55" s="10"/>
      <c r="B55" s="22"/>
      <c r="C55" s="19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14" customFormat="1" ht="15">
      <c r="A56" s="10"/>
      <c r="B56" s="18" t="s">
        <v>24</v>
      </c>
      <c r="C56" s="19"/>
      <c r="D56" s="43">
        <v>0.15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</row>
    <row r="57" spans="1:16" s="14" customFormat="1" ht="15.75" thickBot="1">
      <c r="A57" s="10"/>
      <c r="B57" s="22"/>
      <c r="C57" s="19"/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33" customFormat="1" ht="15.75" thickBot="1">
      <c r="A58" s="10"/>
      <c r="B58" s="44" t="s">
        <v>25</v>
      </c>
      <c r="C58" s="45"/>
      <c r="D58" s="46"/>
      <c r="E58" s="47">
        <f>E54-E56</f>
        <v>-144</v>
      </c>
      <c r="F58" s="47">
        <f>F54-F56</f>
        <v>-30</v>
      </c>
      <c r="G58" s="47">
        <f>G54-G56</f>
        <v>-10821.93</v>
      </c>
      <c r="H58" s="90">
        <f>H54-H56</f>
        <v>-14637.519999999999</v>
      </c>
      <c r="I58" s="47">
        <f aca="true" t="shared" si="10" ref="I58:P58">I54-I56</f>
        <v>-7623.750000000002</v>
      </c>
      <c r="J58" s="47">
        <f t="shared" si="10"/>
        <v>-9846.260000000002</v>
      </c>
      <c r="K58" s="47">
        <f t="shared" si="10"/>
        <v>-8526.599999999999</v>
      </c>
      <c r="L58" s="47">
        <f t="shared" si="10"/>
        <v>-10600.630000000001</v>
      </c>
      <c r="M58" s="90">
        <f t="shared" si="10"/>
        <v>-10960.970000000001</v>
      </c>
      <c r="N58" s="90">
        <f t="shared" si="10"/>
        <v>-12018.680000000002</v>
      </c>
      <c r="O58" s="47">
        <f t="shared" si="10"/>
        <v>-6048.25</v>
      </c>
      <c r="P58" s="47">
        <f t="shared" si="10"/>
        <v>-15617.259999999998</v>
      </c>
    </row>
    <row r="59" spans="5:8" ht="17.25" thickTop="1">
      <c r="E59" s="7"/>
      <c r="F59" s="7"/>
      <c r="G59" s="93"/>
      <c r="H59" s="92"/>
    </row>
    <row r="60" spans="5:16" ht="16.5">
      <c r="E60" s="7">
        <f>E58</f>
        <v>-144</v>
      </c>
      <c r="F60" s="7">
        <f aca="true" t="shared" si="11" ref="F60:M60">E60+F58</f>
        <v>-174</v>
      </c>
      <c r="G60" s="7">
        <f t="shared" si="11"/>
        <v>-10995.93</v>
      </c>
      <c r="H60" s="101">
        <f t="shared" si="11"/>
        <v>-25633.449999999997</v>
      </c>
      <c r="I60" s="101">
        <f t="shared" si="11"/>
        <v>-33257.2</v>
      </c>
      <c r="J60" s="101">
        <f t="shared" si="11"/>
        <v>-43103.46</v>
      </c>
      <c r="K60" s="101">
        <f t="shared" si="11"/>
        <v>-51630.06</v>
      </c>
      <c r="L60" s="101">
        <f t="shared" si="11"/>
        <v>-62230.69</v>
      </c>
      <c r="M60" s="92">
        <f t="shared" si="11"/>
        <v>-73191.66</v>
      </c>
      <c r="N60" s="101">
        <f>M60+N58</f>
        <v>-85210.34000000001</v>
      </c>
      <c r="O60" s="101">
        <f>N60+O58</f>
        <v>-91258.59000000001</v>
      </c>
      <c r="P60" s="101">
        <f>O60+P58</f>
        <v>-106875.85</v>
      </c>
    </row>
    <row r="61" ht="16.5"/>
    <row r="62" ht="16.5"/>
    <row r="63" ht="16.5">
      <c r="P63" s="101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scale="8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61"/>
  <sheetViews>
    <sheetView tabSelected="1" zoomScalePageLayoutView="0" workbookViewId="0" topLeftCell="A1">
      <pane xSplit="3" ySplit="6" topLeftCell="K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51" sqref="R51"/>
    </sheetView>
  </sheetViews>
  <sheetFormatPr defaultColWidth="9.140625" defaultRowHeight="12.75"/>
  <cols>
    <col min="1" max="1" width="14.8515625" style="10" bestFit="1" customWidth="1"/>
    <col min="2" max="2" width="5.421875" style="14" customWidth="1"/>
    <col min="3" max="3" width="75.421875" style="14" customWidth="1"/>
    <col min="4" max="4" width="13.421875" style="14" customWidth="1"/>
    <col min="5" max="5" width="14.00390625" style="14" customWidth="1"/>
    <col min="6" max="6" width="13.28125" style="14" customWidth="1"/>
    <col min="7" max="7" width="14.7109375" style="14" customWidth="1"/>
    <col min="8" max="8" width="13.00390625" style="14" bestFit="1" customWidth="1"/>
    <col min="9" max="9" width="14.8515625" style="14" customWidth="1"/>
    <col min="10" max="10" width="16.28125" style="14" customWidth="1"/>
    <col min="11" max="11" width="19.7109375" style="14" customWidth="1"/>
    <col min="12" max="12" width="16.7109375" style="14" customWidth="1"/>
    <col min="13" max="13" width="13.421875" style="14" customWidth="1"/>
    <col min="14" max="14" width="13.00390625" style="14" bestFit="1" customWidth="1"/>
    <col min="15" max="15" width="16.00390625" style="14" customWidth="1"/>
    <col min="16" max="16384" width="9.140625" style="14" customWidth="1"/>
  </cols>
  <sheetData>
    <row r="1" spans="2:6" ht="13.5">
      <c r="B1" s="42"/>
      <c r="D1" s="19"/>
      <c r="E1" s="19"/>
      <c r="F1" s="19"/>
    </row>
    <row r="2" spans="2:6" ht="18.75">
      <c r="B2" s="56" t="s">
        <v>3</v>
      </c>
      <c r="D2" s="19"/>
      <c r="E2" s="57"/>
      <c r="F2" s="57"/>
    </row>
    <row r="3" spans="2:6" ht="15.75" thickBot="1">
      <c r="B3" s="80" t="str">
        <f>'Income Statement'!B3</f>
        <v>ZAGO Technology JSC</v>
      </c>
      <c r="C3" s="58"/>
      <c r="D3" s="19"/>
      <c r="E3" s="9"/>
      <c r="F3" s="9"/>
    </row>
    <row r="4" spans="1:15" ht="13.5">
      <c r="A4" s="10" t="s">
        <v>4</v>
      </c>
      <c r="B4" s="129" t="s">
        <v>5</v>
      </c>
      <c r="C4" s="130"/>
      <c r="D4" s="88">
        <v>2021</v>
      </c>
      <c r="E4" s="88">
        <v>2021</v>
      </c>
      <c r="F4" s="88">
        <v>2021</v>
      </c>
      <c r="G4" s="88">
        <v>2021</v>
      </c>
      <c r="H4" s="88">
        <v>2021</v>
      </c>
      <c r="I4" s="88">
        <v>2021</v>
      </c>
      <c r="J4" s="88">
        <v>2021</v>
      </c>
      <c r="K4" s="88">
        <v>2021</v>
      </c>
      <c r="L4" s="88">
        <v>2021</v>
      </c>
      <c r="M4" s="88">
        <v>2021</v>
      </c>
      <c r="N4" s="88">
        <v>2021</v>
      </c>
      <c r="O4" s="88">
        <v>2021</v>
      </c>
    </row>
    <row r="5" spans="2:15" ht="13.5">
      <c r="B5" s="131" t="s">
        <v>6</v>
      </c>
      <c r="C5" s="132"/>
      <c r="D5" s="87" t="s">
        <v>30</v>
      </c>
      <c r="E5" s="87" t="s">
        <v>26</v>
      </c>
      <c r="F5" s="87" t="s">
        <v>27</v>
      </c>
      <c r="G5" s="87" t="s">
        <v>60</v>
      </c>
      <c r="H5" s="87" t="s">
        <v>61</v>
      </c>
      <c r="I5" s="87" t="s">
        <v>62</v>
      </c>
      <c r="J5" s="87" t="s">
        <v>63</v>
      </c>
      <c r="K5" s="87" t="s">
        <v>64</v>
      </c>
      <c r="L5" s="87" t="s">
        <v>65</v>
      </c>
      <c r="M5" s="87" t="s">
        <v>66</v>
      </c>
      <c r="N5" s="87" t="s">
        <v>67</v>
      </c>
      <c r="O5" s="87" t="s">
        <v>68</v>
      </c>
    </row>
    <row r="6" spans="2:15" ht="15" thickBot="1">
      <c r="B6" s="133" t="s">
        <v>1</v>
      </c>
      <c r="C6" s="134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3.5">
      <c r="A7" s="10" t="s">
        <v>53</v>
      </c>
      <c r="B7" s="22"/>
      <c r="C7" s="107" t="s">
        <v>49</v>
      </c>
      <c r="D7" s="108">
        <v>34</v>
      </c>
      <c r="E7" s="108">
        <v>34</v>
      </c>
      <c r="F7" s="108">
        <v>78941.67</v>
      </c>
      <c r="G7" s="108">
        <v>243656.36</v>
      </c>
      <c r="H7" s="108">
        <v>210918.79</v>
      </c>
      <c r="I7" s="108">
        <v>186736.2</v>
      </c>
      <c r="J7" s="108">
        <v>174238.5</v>
      </c>
      <c r="K7" s="108">
        <v>148279.07</v>
      </c>
      <c r="L7" s="108">
        <v>134364.69</v>
      </c>
      <c r="M7" s="108">
        <v>117986.81</v>
      </c>
      <c r="N7" s="108">
        <v>94982.87</v>
      </c>
      <c r="O7" s="108">
        <v>71291.57</v>
      </c>
    </row>
    <row r="8" spans="1:15" ht="13.5">
      <c r="A8" s="10">
        <v>1410</v>
      </c>
      <c r="B8" s="22"/>
      <c r="C8" s="107" t="s">
        <v>50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3.5">
      <c r="A9" s="10">
        <v>1430</v>
      </c>
      <c r="B9" s="22"/>
      <c r="C9" s="107" t="s">
        <v>106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>
        <v>240</v>
      </c>
    </row>
    <row r="10" spans="1:15" ht="13.5">
      <c r="A10" s="10">
        <v>3300</v>
      </c>
      <c r="B10" s="22"/>
      <c r="C10" s="107" t="s">
        <v>51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>
        <v>1280.76</v>
      </c>
    </row>
    <row r="11" spans="1:15" ht="13.5">
      <c r="A11" s="10">
        <v>3343</v>
      </c>
      <c r="B11" s="22"/>
      <c r="C11" s="107" t="s">
        <v>95</v>
      </c>
      <c r="D11" s="109"/>
      <c r="E11" s="109"/>
      <c r="F11" s="109">
        <v>301.15</v>
      </c>
      <c r="G11" s="109"/>
      <c r="H11" s="109">
        <v>1258.13</v>
      </c>
      <c r="I11" s="109"/>
      <c r="J11" s="109"/>
      <c r="K11" s="109"/>
      <c r="L11" s="109"/>
      <c r="M11" s="109"/>
      <c r="N11" s="109"/>
      <c r="O11" s="109"/>
    </row>
    <row r="12" spans="1:15" ht="13.5">
      <c r="A12" s="10">
        <v>1461</v>
      </c>
      <c r="B12" s="22"/>
      <c r="C12" s="107" t="s">
        <v>93</v>
      </c>
      <c r="D12" s="109">
        <v>982301.16</v>
      </c>
      <c r="E12" s="109">
        <v>982301.16</v>
      </c>
      <c r="F12" s="109">
        <v>982301.16</v>
      </c>
      <c r="G12" s="109">
        <v>982301.16</v>
      </c>
      <c r="H12" s="109">
        <v>982301.16</v>
      </c>
      <c r="I12" s="109">
        <v>982301.16</v>
      </c>
      <c r="J12" s="109">
        <v>982301.16</v>
      </c>
      <c r="K12" s="109">
        <v>982301.16</v>
      </c>
      <c r="L12" s="109">
        <v>982301.16</v>
      </c>
      <c r="M12" s="109">
        <v>982301.16</v>
      </c>
      <c r="N12" s="109">
        <v>982301.16</v>
      </c>
      <c r="O12" s="109">
        <v>982301.16</v>
      </c>
    </row>
    <row r="13" spans="1:15" ht="13.5">
      <c r="A13" s="10">
        <v>1480</v>
      </c>
      <c r="B13" s="22"/>
      <c r="C13" s="72" t="s">
        <v>52</v>
      </c>
      <c r="D13" s="70"/>
      <c r="E13" s="70"/>
      <c r="F13" s="70">
        <f>12.92+1800.02</f>
        <v>1812.94</v>
      </c>
      <c r="G13" s="70">
        <v>34.93</v>
      </c>
      <c r="H13" s="70">
        <v>29.88</v>
      </c>
      <c r="I13" s="70">
        <v>25.24</v>
      </c>
      <c r="J13" s="70">
        <v>19.64</v>
      </c>
      <c r="K13" s="70">
        <v>2778.01</v>
      </c>
      <c r="L13" s="70">
        <v>1023.34</v>
      </c>
      <c r="M13" s="70">
        <v>22.45</v>
      </c>
      <c r="N13" s="70">
        <v>3.94</v>
      </c>
      <c r="O13" s="70">
        <v>2710</v>
      </c>
    </row>
    <row r="14" spans="2:15" ht="13.5">
      <c r="B14" s="22"/>
      <c r="C14" s="74" t="s">
        <v>88</v>
      </c>
      <c r="D14" s="98">
        <f aca="true" t="shared" si="0" ref="D14:I14">SUM(D7:D13)</f>
        <v>982335.16</v>
      </c>
      <c r="E14" s="98">
        <f t="shared" si="0"/>
        <v>982335.16</v>
      </c>
      <c r="F14" s="98">
        <f t="shared" si="0"/>
        <v>1063356.92</v>
      </c>
      <c r="G14" s="98">
        <f t="shared" si="0"/>
        <v>1225992.45</v>
      </c>
      <c r="H14" s="98">
        <f t="shared" si="0"/>
        <v>1194507.96</v>
      </c>
      <c r="I14" s="98">
        <f t="shared" si="0"/>
        <v>1169062.6</v>
      </c>
      <c r="J14" s="98">
        <f aca="true" t="shared" si="1" ref="J14:O14">SUM(J7:J13)</f>
        <v>1156559.3</v>
      </c>
      <c r="K14" s="98">
        <f t="shared" si="1"/>
        <v>1133358.24</v>
      </c>
      <c r="L14" s="98">
        <f t="shared" si="1"/>
        <v>1117689.1900000002</v>
      </c>
      <c r="M14" s="98">
        <f t="shared" si="1"/>
        <v>1100310.42</v>
      </c>
      <c r="N14" s="98">
        <f t="shared" si="1"/>
        <v>1077287.97</v>
      </c>
      <c r="O14" s="98">
        <f t="shared" si="1"/>
        <v>1057823.49</v>
      </c>
    </row>
    <row r="15" spans="2:15" ht="13.5">
      <c r="B15" s="22"/>
      <c r="C15" s="72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2:15" ht="13.5">
      <c r="B16" s="22"/>
      <c r="C16" s="103" t="s">
        <v>87</v>
      </c>
      <c r="D16" s="79"/>
      <c r="E16" s="79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3.5">
      <c r="A17" s="10">
        <v>1620</v>
      </c>
      <c r="B17" s="22"/>
      <c r="C17" s="110" t="s">
        <v>85</v>
      </c>
      <c r="D17" s="111"/>
      <c r="E17" s="111"/>
      <c r="F17" s="111"/>
      <c r="G17" s="111"/>
      <c r="H17" s="111"/>
      <c r="I17" s="111">
        <v>219</v>
      </c>
      <c r="J17" s="111">
        <v>473.65</v>
      </c>
      <c r="K17" s="111">
        <v>2298.42</v>
      </c>
      <c r="L17" s="111">
        <v>6251.52</v>
      </c>
      <c r="M17" s="111">
        <v>7315.07</v>
      </c>
      <c r="N17" s="111">
        <v>8962.89</v>
      </c>
      <c r="O17" s="111">
        <v>10397.08</v>
      </c>
    </row>
    <row r="18" spans="1:15" ht="13.5">
      <c r="A18" s="10">
        <v>1621</v>
      </c>
      <c r="B18" s="22"/>
      <c r="C18" s="107" t="s">
        <v>86</v>
      </c>
      <c r="D18" s="111"/>
      <c r="E18" s="111"/>
      <c r="F18" s="111">
        <v>1646.68</v>
      </c>
      <c r="G18" s="111">
        <v>6107.14</v>
      </c>
      <c r="H18" s="111">
        <v>10267.86</v>
      </c>
      <c r="I18" s="111">
        <v>14179.85</v>
      </c>
      <c r="J18" s="111">
        <v>18042.52</v>
      </c>
      <c r="K18" s="111">
        <v>22917.99</v>
      </c>
      <c r="L18" s="111">
        <v>29323.97</v>
      </c>
      <c r="M18" s="111">
        <v>36232.67</v>
      </c>
      <c r="N18" s="111">
        <v>40024.34</v>
      </c>
      <c r="O18" s="111">
        <v>44578.77</v>
      </c>
    </row>
    <row r="19" spans="2:15" ht="13.5">
      <c r="B19" s="22"/>
      <c r="C19" s="74" t="s">
        <v>88</v>
      </c>
      <c r="D19" s="98">
        <f aca="true" t="shared" si="2" ref="D19:I19">SUM(D17:D18)</f>
        <v>0</v>
      </c>
      <c r="E19" s="98">
        <f t="shared" si="2"/>
        <v>0</v>
      </c>
      <c r="F19" s="98">
        <f t="shared" si="2"/>
        <v>1646.68</v>
      </c>
      <c r="G19" s="98">
        <f t="shared" si="2"/>
        <v>6107.14</v>
      </c>
      <c r="H19" s="98">
        <f t="shared" si="2"/>
        <v>10267.86</v>
      </c>
      <c r="I19" s="98">
        <f t="shared" si="2"/>
        <v>14398.85</v>
      </c>
      <c r="J19" s="98">
        <f>SUM(J17:J18)</f>
        <v>18516.170000000002</v>
      </c>
      <c r="K19" s="98"/>
      <c r="L19" s="98"/>
      <c r="M19" s="98"/>
      <c r="N19" s="98"/>
      <c r="O19" s="98"/>
    </row>
    <row r="20" spans="2:15" ht="14.25" customHeight="1" thickBot="1">
      <c r="B20" s="22"/>
      <c r="C20" s="75" t="s">
        <v>90</v>
      </c>
      <c r="D20" s="99">
        <f aca="true" t="shared" si="3" ref="D20:I20">D14+D19</f>
        <v>982335.16</v>
      </c>
      <c r="E20" s="99">
        <f t="shared" si="3"/>
        <v>982335.16</v>
      </c>
      <c r="F20" s="99">
        <f t="shared" si="3"/>
        <v>1065003.5999999999</v>
      </c>
      <c r="G20" s="99">
        <f t="shared" si="3"/>
        <v>1232099.5899999999</v>
      </c>
      <c r="H20" s="99">
        <f t="shared" si="3"/>
        <v>1204775.82</v>
      </c>
      <c r="I20" s="99">
        <f t="shared" si="3"/>
        <v>1183461.4500000002</v>
      </c>
      <c r="J20" s="99">
        <f>J14+J19</f>
        <v>1175075.47</v>
      </c>
      <c r="K20" s="99">
        <f>SUM(K17:K19)</f>
        <v>25216.410000000003</v>
      </c>
      <c r="L20" s="99">
        <f>SUM(L17:L19)</f>
        <v>35575.490000000005</v>
      </c>
      <c r="M20" s="99">
        <f>SUM(M17:M19)</f>
        <v>43547.74</v>
      </c>
      <c r="N20" s="99">
        <f>SUM(N17:N19)</f>
        <v>48987.229999999996</v>
      </c>
      <c r="O20" s="99">
        <f>SUM(O17:O19)</f>
        <v>54975.85</v>
      </c>
    </row>
    <row r="21" spans="1:15" s="97" customFormat="1" ht="14.25" customHeight="1" thickTop="1">
      <c r="A21" s="104"/>
      <c r="B21" s="77"/>
      <c r="C21" s="51"/>
      <c r="D21" s="96"/>
      <c r="E21" s="96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 ht="13.5">
      <c r="B22" s="22"/>
      <c r="C22" s="103" t="s">
        <v>91</v>
      </c>
      <c r="D22" s="79"/>
      <c r="E22" s="79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3.5">
      <c r="A23" s="10">
        <v>2160</v>
      </c>
      <c r="B23" s="22"/>
      <c r="C23" s="110" t="s">
        <v>75</v>
      </c>
      <c r="D23" s="112"/>
      <c r="E23" s="112"/>
      <c r="F23" s="113">
        <v>2057.63</v>
      </c>
      <c r="G23" s="113">
        <v>3203.39</v>
      </c>
      <c r="H23" s="113">
        <v>3203.39</v>
      </c>
      <c r="I23" s="113">
        <v>3550</v>
      </c>
      <c r="J23" s="113">
        <v>3550</v>
      </c>
      <c r="K23" s="113">
        <v>3872.03</v>
      </c>
      <c r="L23" s="113">
        <v>3872.03</v>
      </c>
      <c r="M23" s="113">
        <v>4043.27</v>
      </c>
      <c r="N23" s="113">
        <v>4089.88</v>
      </c>
      <c r="O23" s="113">
        <v>4089.88</v>
      </c>
    </row>
    <row r="24" spans="1:15" ht="13.5">
      <c r="A24" s="10">
        <v>2500</v>
      </c>
      <c r="B24" s="22"/>
      <c r="C24" s="110" t="s">
        <v>94</v>
      </c>
      <c r="D24" s="112">
        <v>583094.5</v>
      </c>
      <c r="E24" s="112">
        <v>583094.5</v>
      </c>
      <c r="F24" s="112">
        <v>583094.5</v>
      </c>
      <c r="G24" s="112">
        <v>583094.5</v>
      </c>
      <c r="H24" s="112">
        <v>583094.5</v>
      </c>
      <c r="I24" s="112">
        <v>583094.5</v>
      </c>
      <c r="J24" s="112">
        <v>583094.5</v>
      </c>
      <c r="K24" s="112">
        <v>583094.5</v>
      </c>
      <c r="L24" s="112">
        <v>583094.5</v>
      </c>
      <c r="M24" s="112">
        <v>583094.5</v>
      </c>
      <c r="N24" s="112">
        <v>583094.5</v>
      </c>
      <c r="O24" s="112">
        <v>583094.5</v>
      </c>
    </row>
    <row r="25" spans="1:15" ht="13.5">
      <c r="A25" s="10">
        <v>2170</v>
      </c>
      <c r="B25" s="22"/>
      <c r="C25" s="110" t="s">
        <v>97</v>
      </c>
      <c r="D25" s="112"/>
      <c r="E25" s="112"/>
      <c r="F25" s="112"/>
      <c r="G25" s="112"/>
      <c r="H25" s="112"/>
      <c r="I25" s="113">
        <v>295.37</v>
      </c>
      <c r="J25" s="113">
        <v>295.37</v>
      </c>
      <c r="K25" s="113">
        <v>2518.11</v>
      </c>
      <c r="L25" s="113">
        <v>2518.11</v>
      </c>
      <c r="M25" s="113">
        <v>2518.11</v>
      </c>
      <c r="N25" s="113">
        <v>2518.11</v>
      </c>
      <c r="O25" s="113">
        <v>2575.11</v>
      </c>
    </row>
    <row r="26" spans="1:15" ht="13.5">
      <c r="A26" s="10">
        <v>2190</v>
      </c>
      <c r="B26" s="22"/>
      <c r="C26" s="110" t="s">
        <v>100</v>
      </c>
      <c r="D26" s="112"/>
      <c r="E26" s="112"/>
      <c r="F26" s="112"/>
      <c r="G26" s="112"/>
      <c r="H26" s="112"/>
      <c r="I26" s="113"/>
      <c r="J26" s="113"/>
      <c r="K26" s="113">
        <v>327.59</v>
      </c>
      <c r="L26" s="113">
        <v>327.59</v>
      </c>
      <c r="M26" s="113">
        <v>327.59</v>
      </c>
      <c r="N26" s="113">
        <v>327.59</v>
      </c>
      <c r="O26" s="113">
        <v>327.59</v>
      </c>
    </row>
    <row r="27" spans="1:15" ht="13.5">
      <c r="A27" s="10">
        <v>2150</v>
      </c>
      <c r="B27" s="22"/>
      <c r="C27" s="110" t="s">
        <v>76</v>
      </c>
      <c r="D27" s="112"/>
      <c r="E27" s="112"/>
      <c r="F27" s="112"/>
      <c r="G27" s="112"/>
      <c r="H27" s="113">
        <v>7213.25</v>
      </c>
      <c r="I27" s="112">
        <v>7259.86</v>
      </c>
      <c r="J27" s="112">
        <v>7259.86</v>
      </c>
      <c r="K27" s="112">
        <v>7259.86</v>
      </c>
      <c r="L27" s="112">
        <v>7259.86</v>
      </c>
      <c r="M27" s="112">
        <v>7259.86</v>
      </c>
      <c r="N27" s="112">
        <v>7259.86</v>
      </c>
      <c r="O27" s="112">
        <v>7259.86</v>
      </c>
    </row>
    <row r="28" spans="2:15" ht="13.5">
      <c r="B28" s="22"/>
      <c r="C28" s="74" t="s">
        <v>89</v>
      </c>
      <c r="D28" s="98">
        <f aca="true" t="shared" si="4" ref="D28:O28">SUM(D23:D27)</f>
        <v>583094.5</v>
      </c>
      <c r="E28" s="98">
        <f t="shared" si="4"/>
        <v>583094.5</v>
      </c>
      <c r="F28" s="98">
        <f t="shared" si="4"/>
        <v>585152.13</v>
      </c>
      <c r="G28" s="98">
        <f t="shared" si="4"/>
        <v>586297.89</v>
      </c>
      <c r="H28" s="98">
        <f t="shared" si="4"/>
        <v>593511.14</v>
      </c>
      <c r="I28" s="98">
        <f t="shared" si="4"/>
        <v>594199.73</v>
      </c>
      <c r="J28" s="98">
        <f t="shared" si="4"/>
        <v>594199.73</v>
      </c>
      <c r="K28" s="98">
        <f t="shared" si="4"/>
        <v>597072.09</v>
      </c>
      <c r="L28" s="98">
        <f t="shared" si="4"/>
        <v>597072.09</v>
      </c>
      <c r="M28" s="98">
        <f t="shared" si="4"/>
        <v>597243.33</v>
      </c>
      <c r="N28" s="98">
        <f t="shared" si="4"/>
        <v>597289.94</v>
      </c>
      <c r="O28" s="98">
        <f t="shared" si="4"/>
        <v>597346.94</v>
      </c>
    </row>
    <row r="29" spans="2:15" ht="13.5">
      <c r="B29" s="22"/>
      <c r="C29" s="76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 ht="15" thickBot="1">
      <c r="B30" s="22"/>
      <c r="C30" s="75" t="s">
        <v>7</v>
      </c>
      <c r="D30" s="99">
        <f aca="true" t="shared" si="5" ref="D30:J30">D20+D28</f>
        <v>1565429.6600000001</v>
      </c>
      <c r="E30" s="99">
        <f t="shared" si="5"/>
        <v>1565429.6600000001</v>
      </c>
      <c r="F30" s="99">
        <f t="shared" si="5"/>
        <v>1650155.73</v>
      </c>
      <c r="G30" s="99">
        <f t="shared" si="5"/>
        <v>1818397.48</v>
      </c>
      <c r="H30" s="99">
        <f t="shared" si="5"/>
        <v>1798286.96</v>
      </c>
      <c r="I30" s="99">
        <f t="shared" si="5"/>
        <v>1777661.1800000002</v>
      </c>
      <c r="J30" s="99">
        <f t="shared" si="5"/>
        <v>1769275.2</v>
      </c>
      <c r="K30" s="99">
        <f>K14+K28+K20</f>
        <v>1755646.74</v>
      </c>
      <c r="L30" s="99">
        <f>L14+L28+L20</f>
        <v>1750336.7700000003</v>
      </c>
      <c r="M30" s="99">
        <f>M14+M28+M20</f>
        <v>1741101.49</v>
      </c>
      <c r="N30" s="99">
        <f>N14+N28+N20</f>
        <v>1723565.14</v>
      </c>
      <c r="O30" s="99">
        <f>O14+O28+O20</f>
        <v>1710146.28</v>
      </c>
    </row>
    <row r="31" spans="2:15" ht="15" thickTop="1">
      <c r="B31" s="22"/>
      <c r="C31" s="72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2:15" ht="13.5">
      <c r="B32" s="15" t="s">
        <v>2</v>
      </c>
      <c r="C32" s="73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5">
      <c r="A33" s="128">
        <v>3110</v>
      </c>
      <c r="B33" s="77"/>
      <c r="C33" s="114" t="s">
        <v>56</v>
      </c>
      <c r="D33" s="115">
        <v>28</v>
      </c>
      <c r="E33" s="115">
        <v>58</v>
      </c>
      <c r="F33" s="115">
        <v>4072.27</v>
      </c>
      <c r="G33" s="116">
        <v>116.3</v>
      </c>
      <c r="H33" s="116">
        <v>-712.7</v>
      </c>
      <c r="I33" s="116">
        <v>662.54</v>
      </c>
      <c r="J33" s="116">
        <v>116.3</v>
      </c>
      <c r="K33" s="116">
        <v>366.98</v>
      </c>
      <c r="L33" s="116">
        <v>516.98</v>
      </c>
      <c r="M33" s="116">
        <v>308.43</v>
      </c>
      <c r="N33" s="116">
        <v>308.43</v>
      </c>
      <c r="O33" s="116">
        <v>316.84</v>
      </c>
    </row>
    <row r="34" spans="1:15" ht="15">
      <c r="A34" s="128">
        <v>3130</v>
      </c>
      <c r="B34" s="77"/>
      <c r="C34" s="117" t="s">
        <v>81</v>
      </c>
      <c r="D34" s="115"/>
      <c r="E34" s="115"/>
      <c r="F34" s="115">
        <v>88.26</v>
      </c>
      <c r="G34" s="116">
        <v>261.6</v>
      </c>
      <c r="H34" s="116">
        <v>409.31</v>
      </c>
      <c r="I34" s="116">
        <v>549.54</v>
      </c>
      <c r="J34" s="116">
        <v>641.03</v>
      </c>
      <c r="K34" s="116">
        <v>784.11</v>
      </c>
      <c r="L34" s="116">
        <v>-94</v>
      </c>
      <c r="M34" s="116">
        <v>60.01</v>
      </c>
      <c r="N34" s="116">
        <v>186.71</v>
      </c>
      <c r="O34" s="116">
        <v>254.03</v>
      </c>
    </row>
    <row r="35" spans="1:15" ht="15">
      <c r="A35" s="128">
        <v>3111</v>
      </c>
      <c r="B35" s="77"/>
      <c r="C35" s="117" t="s">
        <v>83</v>
      </c>
      <c r="D35" s="115"/>
      <c r="E35" s="115"/>
      <c r="F35" s="115"/>
      <c r="G35" s="116"/>
      <c r="H35" s="116"/>
      <c r="I35" s="116"/>
      <c r="J35" s="116">
        <v>1536.99</v>
      </c>
      <c r="K35" s="116">
        <v>275</v>
      </c>
      <c r="L35" s="116">
        <v>4524.74</v>
      </c>
      <c r="M35" s="116">
        <v>4219.38</v>
      </c>
      <c r="N35" s="116"/>
      <c r="O35" s="116"/>
    </row>
    <row r="36" spans="1:15" ht="13.5">
      <c r="A36" s="128">
        <v>3113</v>
      </c>
      <c r="B36" s="77"/>
      <c r="C36" s="121" t="s">
        <v>98</v>
      </c>
      <c r="D36" s="115"/>
      <c r="E36" s="115"/>
      <c r="F36" s="115"/>
      <c r="G36" s="116"/>
      <c r="H36" s="116"/>
      <c r="I36" s="116"/>
      <c r="J36" s="116">
        <v>183.75</v>
      </c>
      <c r="K36" s="116"/>
      <c r="L36" s="116">
        <v>425</v>
      </c>
      <c r="M36" s="116">
        <v>425</v>
      </c>
      <c r="N36" s="116"/>
      <c r="O36" s="116"/>
    </row>
    <row r="37" spans="1:15" ht="13.5">
      <c r="A37" s="128">
        <v>3114</v>
      </c>
      <c r="B37" s="77"/>
      <c r="C37" s="121" t="s">
        <v>99</v>
      </c>
      <c r="D37" s="115"/>
      <c r="E37" s="115"/>
      <c r="F37" s="115"/>
      <c r="G37" s="116"/>
      <c r="H37" s="116"/>
      <c r="I37" s="116"/>
      <c r="J37" s="116">
        <v>333.33</v>
      </c>
      <c r="K37" s="116"/>
      <c r="L37" s="116">
        <v>888.89</v>
      </c>
      <c r="M37" s="116">
        <v>696.97</v>
      </c>
      <c r="N37" s="116"/>
      <c r="O37" s="116"/>
    </row>
    <row r="38" spans="1:15" ht="15">
      <c r="A38" s="128">
        <v>3160</v>
      </c>
      <c r="B38" s="77"/>
      <c r="C38" s="117" t="s">
        <v>84</v>
      </c>
      <c r="D38" s="115"/>
      <c r="E38" s="115"/>
      <c r="F38" s="115"/>
      <c r="G38" s="116"/>
      <c r="H38" s="116"/>
      <c r="I38" s="116"/>
      <c r="J38" s="116">
        <v>17</v>
      </c>
      <c r="K38" s="116">
        <v>99.5</v>
      </c>
      <c r="L38" s="116">
        <v>99.5</v>
      </c>
      <c r="M38" s="116"/>
      <c r="N38" s="116"/>
      <c r="O38" s="116"/>
    </row>
    <row r="39" spans="1:15" ht="13.5">
      <c r="A39" s="128">
        <v>3210</v>
      </c>
      <c r="B39" s="77"/>
      <c r="C39" s="107" t="s">
        <v>55</v>
      </c>
      <c r="D39" s="115">
        <v>150</v>
      </c>
      <c r="E39" s="115">
        <v>150</v>
      </c>
      <c r="F39" s="115">
        <v>92268.6</v>
      </c>
      <c r="G39" s="116">
        <v>279624.3</v>
      </c>
      <c r="H39" s="116">
        <v>265659.9</v>
      </c>
      <c r="I39" s="116">
        <v>256134.3</v>
      </c>
      <c r="J39" s="116">
        <v>253226.4</v>
      </c>
      <c r="K39" s="116">
        <v>252627</v>
      </c>
      <c r="L39" s="116">
        <v>253096.8</v>
      </c>
      <c r="M39" s="116">
        <v>256118.1</v>
      </c>
      <c r="N39" s="116">
        <v>250172.7</v>
      </c>
      <c r="O39" s="116">
        <v>251055.6</v>
      </c>
    </row>
    <row r="40" spans="1:15" ht="13.5">
      <c r="A40" s="128">
        <v>3300</v>
      </c>
      <c r="B40" s="77"/>
      <c r="C40" s="107" t="s">
        <v>54</v>
      </c>
      <c r="D40" s="115"/>
      <c r="E40" s="115"/>
      <c r="F40" s="115"/>
      <c r="G40" s="115"/>
      <c r="H40" s="115"/>
      <c r="I40" s="116"/>
      <c r="J40" s="116"/>
      <c r="K40" s="116"/>
      <c r="L40" s="116"/>
      <c r="M40" s="116"/>
      <c r="N40" s="116"/>
      <c r="O40" s="116"/>
    </row>
    <row r="41" spans="1:15" ht="13.5">
      <c r="A41" s="128">
        <v>3391</v>
      </c>
      <c r="B41" s="77"/>
      <c r="C41" s="107" t="s">
        <v>96</v>
      </c>
      <c r="D41" s="115"/>
      <c r="E41" s="115"/>
      <c r="F41" s="115">
        <v>-673.13</v>
      </c>
      <c r="G41" s="115">
        <v>-1367.53</v>
      </c>
      <c r="H41" s="115">
        <v>791.52</v>
      </c>
      <c r="I41" s="116">
        <v>-1937.39</v>
      </c>
      <c r="J41" s="116">
        <v>-505.19</v>
      </c>
      <c r="K41" s="116">
        <v>-1583.85</v>
      </c>
      <c r="L41" s="116">
        <v>-1318.41</v>
      </c>
      <c r="M41" s="116">
        <v>-842.12</v>
      </c>
      <c r="N41" s="116">
        <v>-1093.7</v>
      </c>
      <c r="O41" s="116"/>
    </row>
    <row r="42" spans="1:15" ht="13.5">
      <c r="A42" s="128">
        <v>3501</v>
      </c>
      <c r="B42" s="22"/>
      <c r="C42" s="110" t="s">
        <v>73</v>
      </c>
      <c r="D42" s="115"/>
      <c r="E42" s="115"/>
      <c r="F42" s="115"/>
      <c r="G42" s="116">
        <v>0.6</v>
      </c>
      <c r="H42" s="116">
        <v>0.47</v>
      </c>
      <c r="I42" s="116">
        <v>-40.01</v>
      </c>
      <c r="J42" s="116">
        <v>-40.01</v>
      </c>
      <c r="K42" s="116">
        <v>-86.97</v>
      </c>
      <c r="L42" s="116">
        <v>-6.73</v>
      </c>
      <c r="M42" s="116">
        <v>-69.6</v>
      </c>
      <c r="N42" s="116">
        <v>-146.07</v>
      </c>
      <c r="O42" s="116"/>
    </row>
    <row r="43" spans="2:15" ht="13.5">
      <c r="B43" s="22"/>
      <c r="C43" s="107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</row>
    <row r="44" spans="2:15" ht="13.5">
      <c r="B44" s="22"/>
      <c r="C44" s="74" t="s">
        <v>8</v>
      </c>
      <c r="D44" s="98">
        <f aca="true" t="shared" si="6" ref="D44:O44">SUM(D33:D43)</f>
        <v>178</v>
      </c>
      <c r="E44" s="98">
        <f t="shared" si="6"/>
        <v>208</v>
      </c>
      <c r="F44" s="98">
        <f t="shared" si="6"/>
        <v>95756</v>
      </c>
      <c r="G44" s="98">
        <f t="shared" si="6"/>
        <v>278635.26999999996</v>
      </c>
      <c r="H44" s="98">
        <f t="shared" si="6"/>
        <v>266148.5</v>
      </c>
      <c r="I44" s="98">
        <f t="shared" si="6"/>
        <v>255368.97999999995</v>
      </c>
      <c r="J44" s="98">
        <f t="shared" si="6"/>
        <v>255509.59999999998</v>
      </c>
      <c r="K44" s="98">
        <f t="shared" si="6"/>
        <v>252481.77</v>
      </c>
      <c r="L44" s="98">
        <f t="shared" si="6"/>
        <v>258132.76999999996</v>
      </c>
      <c r="M44" s="98">
        <f t="shared" si="6"/>
        <v>260916.17</v>
      </c>
      <c r="N44" s="98">
        <f t="shared" si="6"/>
        <v>249428.07</v>
      </c>
      <c r="O44" s="98">
        <f t="shared" si="6"/>
        <v>251626.47</v>
      </c>
    </row>
    <row r="45" spans="2:15" ht="13.5">
      <c r="B45" s="22"/>
      <c r="C45" s="72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2:15" ht="13.5">
      <c r="B46" s="22"/>
      <c r="C46" s="7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2:15" ht="15" thickBot="1">
      <c r="B47" s="22"/>
      <c r="C47" s="75" t="s">
        <v>9</v>
      </c>
      <c r="D47" s="99">
        <f aca="true" t="shared" si="7" ref="D47:I47">D44</f>
        <v>178</v>
      </c>
      <c r="E47" s="99">
        <f t="shared" si="7"/>
        <v>208</v>
      </c>
      <c r="F47" s="99">
        <f t="shared" si="7"/>
        <v>95756</v>
      </c>
      <c r="G47" s="99">
        <f t="shared" si="7"/>
        <v>278635.26999999996</v>
      </c>
      <c r="H47" s="99">
        <f t="shared" si="7"/>
        <v>266148.5</v>
      </c>
      <c r="I47" s="99">
        <f t="shared" si="7"/>
        <v>255368.97999999995</v>
      </c>
      <c r="J47" s="99">
        <f>J44</f>
        <v>255509.59999999998</v>
      </c>
      <c r="K47" s="99">
        <f>K46+K44</f>
        <v>252481.77</v>
      </c>
      <c r="L47" s="99">
        <f>L46+L44</f>
        <v>258132.76999999996</v>
      </c>
      <c r="M47" s="99">
        <f>M46+M44</f>
        <v>260916.17</v>
      </c>
      <c r="N47" s="99">
        <f>N46+N44</f>
        <v>249428.07</v>
      </c>
      <c r="O47" s="99">
        <f>O46+O44</f>
        <v>251626.47</v>
      </c>
    </row>
    <row r="48" spans="2:15" ht="15" thickTop="1">
      <c r="B48" s="22"/>
      <c r="C48" s="7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2:15" ht="13.5">
      <c r="B49" s="15" t="s">
        <v>10</v>
      </c>
      <c r="C49" s="7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ht="13.5">
      <c r="A50" s="10">
        <v>5100</v>
      </c>
      <c r="B50" s="22"/>
      <c r="C50" s="107" t="s">
        <v>58</v>
      </c>
      <c r="D50" s="118">
        <v>1565395.66</v>
      </c>
      <c r="E50" s="118">
        <v>1565395.66</v>
      </c>
      <c r="F50" s="118">
        <v>1565395.66</v>
      </c>
      <c r="G50" s="118">
        <v>1565395.66</v>
      </c>
      <c r="H50" s="118">
        <v>1565395.66</v>
      </c>
      <c r="I50" s="118">
        <v>1565395.66</v>
      </c>
      <c r="J50" s="118">
        <v>1565395.66</v>
      </c>
      <c r="K50" s="118">
        <v>1565395.66</v>
      </c>
      <c r="L50" s="118">
        <v>1565395.66</v>
      </c>
      <c r="M50" s="118">
        <v>1565395.66</v>
      </c>
      <c r="N50" s="109">
        <v>1565395.66</v>
      </c>
      <c r="O50" s="118">
        <v>1565395.66</v>
      </c>
    </row>
    <row r="51" spans="1:15" ht="13.5">
      <c r="A51" s="10">
        <v>5300</v>
      </c>
      <c r="B51" s="22"/>
      <c r="C51" s="107" t="s">
        <v>59</v>
      </c>
      <c r="D51" s="119"/>
      <c r="E51" s="119">
        <f>D52+D51</f>
        <v>-144</v>
      </c>
      <c r="F51" s="119">
        <f>E51+E52</f>
        <v>-174</v>
      </c>
      <c r="G51" s="119">
        <f>F51+F52</f>
        <v>-10995.93</v>
      </c>
      <c r="H51" s="119">
        <f>G51+G52</f>
        <v>-25633.449999999997</v>
      </c>
      <c r="I51" s="119">
        <f>'Income Statement'!I60</f>
        <v>-33257.2</v>
      </c>
      <c r="J51" s="119">
        <f>'Income Statement'!J60</f>
        <v>-43103.46</v>
      </c>
      <c r="K51" s="119">
        <f>'Income Statement'!K60</f>
        <v>-51630.06</v>
      </c>
      <c r="L51" s="119">
        <f>'Income Statement'!L60</f>
        <v>-62230.69</v>
      </c>
      <c r="M51" s="108">
        <f>'Income Statement'!M60</f>
        <v>-73191.66</v>
      </c>
      <c r="N51" s="119">
        <f>'Income Statement'!N60</f>
        <v>-85210.34000000001</v>
      </c>
      <c r="O51" s="119">
        <f>'Income Statement'!O60</f>
        <v>-91258.59000000001</v>
      </c>
    </row>
    <row r="52" spans="2:15" ht="13.5">
      <c r="B52" s="22"/>
      <c r="C52" s="107" t="s">
        <v>57</v>
      </c>
      <c r="D52" s="118">
        <f>'Income Statement'!E54</f>
        <v>-144</v>
      </c>
      <c r="E52" s="118">
        <f>'Income Statement'!F54</f>
        <v>-30</v>
      </c>
      <c r="F52" s="118">
        <f>'Income Statement'!G54</f>
        <v>-10821.93</v>
      </c>
      <c r="G52" s="109">
        <f>'Income Statement'!H58</f>
        <v>-14637.519999999999</v>
      </c>
      <c r="H52" s="118">
        <f>'Income Statement'!I58</f>
        <v>-7623.750000000002</v>
      </c>
      <c r="I52" s="118">
        <f>'Income Statement'!J54</f>
        <v>-9846.260000000002</v>
      </c>
      <c r="J52" s="120">
        <f>'Income Statement'!K58</f>
        <v>-8526.599999999999</v>
      </c>
      <c r="K52" s="120">
        <f>'Income Statement'!L58</f>
        <v>-10600.630000000001</v>
      </c>
      <c r="L52" s="120">
        <f>'Income Statement'!M58</f>
        <v>-10960.970000000001</v>
      </c>
      <c r="M52" s="120">
        <f>'Income Statement'!N58</f>
        <v>-12018.680000000002</v>
      </c>
      <c r="N52" s="120">
        <f>'Income Statement'!O58</f>
        <v>-6048.25</v>
      </c>
      <c r="O52" s="118">
        <f>'Income Statement'!P54</f>
        <v>-15617.259999999998</v>
      </c>
    </row>
    <row r="53" spans="2:15" ht="15" thickBot="1">
      <c r="B53" s="22"/>
      <c r="C53" s="75" t="s">
        <v>11</v>
      </c>
      <c r="D53" s="99">
        <f aca="true" t="shared" si="8" ref="D53:I53">SUM(D50:D52)</f>
        <v>1565251.66</v>
      </c>
      <c r="E53" s="99">
        <f t="shared" si="8"/>
        <v>1565221.66</v>
      </c>
      <c r="F53" s="99">
        <f t="shared" si="8"/>
        <v>1554399.73</v>
      </c>
      <c r="G53" s="99">
        <f t="shared" si="8"/>
        <v>1539762.21</v>
      </c>
      <c r="H53" s="99">
        <f t="shared" si="8"/>
        <v>1532138.46</v>
      </c>
      <c r="I53" s="99">
        <f t="shared" si="8"/>
        <v>1522292.2</v>
      </c>
      <c r="J53" s="99">
        <f aca="true" t="shared" si="9" ref="J53:O53">SUM(J50:J52)</f>
        <v>1513765.5999999999</v>
      </c>
      <c r="K53" s="99">
        <f t="shared" si="9"/>
        <v>1503164.97</v>
      </c>
      <c r="L53" s="99">
        <f t="shared" si="9"/>
        <v>1492204</v>
      </c>
      <c r="M53" s="99">
        <f t="shared" si="9"/>
        <v>1480185.32</v>
      </c>
      <c r="N53" s="99">
        <f t="shared" si="9"/>
        <v>1474137.0699999998</v>
      </c>
      <c r="O53" s="99">
        <f t="shared" si="9"/>
        <v>1458519.8099999998</v>
      </c>
    </row>
    <row r="54" spans="2:15" ht="15" thickTop="1">
      <c r="B54" s="22"/>
      <c r="C54" s="7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2:15" ht="15" thickBot="1">
      <c r="B55" s="22"/>
      <c r="C55" s="75" t="s">
        <v>12</v>
      </c>
      <c r="D55" s="99">
        <f aca="true" t="shared" si="10" ref="D55:I55">D53+D47</f>
        <v>1565429.66</v>
      </c>
      <c r="E55" s="99">
        <f t="shared" si="10"/>
        <v>1565429.66</v>
      </c>
      <c r="F55" s="99">
        <f t="shared" si="10"/>
        <v>1650155.73</v>
      </c>
      <c r="G55" s="99">
        <f t="shared" si="10"/>
        <v>1818397.48</v>
      </c>
      <c r="H55" s="99">
        <f t="shared" si="10"/>
        <v>1798286.96</v>
      </c>
      <c r="I55" s="99">
        <f t="shared" si="10"/>
        <v>1777661.18</v>
      </c>
      <c r="J55" s="99">
        <f aca="true" t="shared" si="11" ref="J55:O55">J53+J47</f>
        <v>1769275.1999999997</v>
      </c>
      <c r="K55" s="99">
        <f t="shared" si="11"/>
        <v>1755646.74</v>
      </c>
      <c r="L55" s="99">
        <f t="shared" si="11"/>
        <v>1750336.77</v>
      </c>
      <c r="M55" s="99">
        <f t="shared" si="11"/>
        <v>1741101.49</v>
      </c>
      <c r="N55" s="99">
        <f t="shared" si="11"/>
        <v>1723565.14</v>
      </c>
      <c r="O55" s="99">
        <f t="shared" si="11"/>
        <v>1710146.2799999998</v>
      </c>
    </row>
    <row r="56" spans="2:15" ht="15.75" thickBot="1" thickTop="1">
      <c r="B56" s="63"/>
      <c r="C56" s="78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2:15" ht="13.5">
      <c r="B57" s="19"/>
      <c r="C57" s="19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s="68" customFormat="1" ht="12.75">
      <c r="A58" s="105"/>
      <c r="B58" s="66" t="s">
        <v>0</v>
      </c>
      <c r="C58" s="66"/>
      <c r="D58" s="67">
        <f aca="true" t="shared" si="12" ref="D58:O58">D55-D30</f>
        <v>0</v>
      </c>
      <c r="E58" s="67">
        <f t="shared" si="12"/>
        <v>0</v>
      </c>
      <c r="F58" s="67">
        <f t="shared" si="12"/>
        <v>0</v>
      </c>
      <c r="G58" s="67">
        <f t="shared" si="12"/>
        <v>0</v>
      </c>
      <c r="H58" s="102">
        <f t="shared" si="12"/>
        <v>0</v>
      </c>
      <c r="I58" s="67">
        <f t="shared" si="12"/>
        <v>0</v>
      </c>
      <c r="J58" s="102">
        <f t="shared" si="12"/>
        <v>0</v>
      </c>
      <c r="K58" s="102">
        <f t="shared" si="12"/>
        <v>0</v>
      </c>
      <c r="L58" s="102">
        <f t="shared" si="12"/>
        <v>0</v>
      </c>
      <c r="M58" s="67">
        <f t="shared" si="12"/>
        <v>0</v>
      </c>
      <c r="N58" s="67">
        <f t="shared" si="12"/>
        <v>0</v>
      </c>
      <c r="O58" s="67">
        <f t="shared" si="12"/>
        <v>0</v>
      </c>
    </row>
    <row r="59" spans="1:15" s="68" customFormat="1" ht="12.75">
      <c r="A59" s="105"/>
      <c r="B59" s="66"/>
      <c r="D59" s="67"/>
      <c r="E59" s="95">
        <f>E53-D53-'Income Statement'!F58</f>
        <v>0</v>
      </c>
      <c r="F59" s="95">
        <f>F53-E53-'Income Statement'!G58</f>
        <v>6.548361852765083E-11</v>
      </c>
      <c r="G59" s="95">
        <f>G53-F53-'Income Statement'!H58</f>
        <v>-2.000888343900442E-11</v>
      </c>
      <c r="H59" s="95">
        <f>H53-G53-'Income Statement'!I58</f>
        <v>0</v>
      </c>
      <c r="I59" s="95">
        <f>I53-H53-'Income Statement'!J58</f>
        <v>0</v>
      </c>
      <c r="J59" s="95">
        <f>J53-I53-'Income Statement'!K58</f>
        <v>-9.458744898438454E-11</v>
      </c>
      <c r="K59" s="95">
        <f>K53-J53-'Income Statement'!L58</f>
        <v>1.127773430198431E-10</v>
      </c>
      <c r="L59" s="95">
        <f>L53-K53-'Income Statement'!M58</f>
        <v>2.9103830456733704E-11</v>
      </c>
      <c r="M59" s="95">
        <f>M53-L53-'Income Statement'!N58</f>
        <v>6.730260793119669E-11</v>
      </c>
      <c r="N59" s="95">
        <f>N53-M53-'Income Statement'!O58</f>
        <v>-2.3283064365386963E-10</v>
      </c>
      <c r="O59" s="95">
        <f>O53-N53-'Income Statement'!P58</f>
        <v>0</v>
      </c>
    </row>
    <row r="61" spans="4:6" ht="13.5">
      <c r="D61" s="69"/>
      <c r="E61" s="69"/>
      <c r="F61" s="69"/>
    </row>
  </sheetData>
  <sheetProtection/>
  <mergeCells count="3">
    <mergeCell ref="B4:C4"/>
    <mergeCell ref="B5:C5"/>
    <mergeCell ref="B6:C6"/>
  </mergeCells>
  <printOptions horizontalCentered="1"/>
  <pageMargins left="0.75" right="0.75" top="0.47" bottom="0.53" header="0.46" footer="0.5"/>
  <pageSetup fitToHeight="1" fitToWidth="1" horizontalDpi="300" verticalDpi="3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2016-06-08T06:54:24Z</cp:lastPrinted>
  <dcterms:created xsi:type="dcterms:W3CDTF">2002-05-15T20:19:48Z</dcterms:created>
  <dcterms:modified xsi:type="dcterms:W3CDTF">2023-02-02T18:29:32Z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TC011840791033</vt:lpwstr>
  </property>
</Properties>
</file>